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R:\Abt4\Ref49\Referatsablage\Netz_Gas und Strom\Regulierungskonto\2022_Saldo zum 31.12.2021\"/>
    </mc:Choice>
  </mc:AlternateContent>
  <bookViews>
    <workbookView xWindow="0" yWindow="0" windowWidth="28800" windowHeight="12888" tabRatio="934" activeTab="2"/>
  </bookViews>
  <sheets>
    <sheet name="Changelog" sheetId="41" r:id="rId1"/>
    <sheet name="Ausfüllhilfe" sheetId="37" r:id="rId2"/>
    <sheet name="Allgemeines" sheetId="31" r:id="rId3"/>
    <sheet name="Zusammenfassung + Annuität" sheetId="39" r:id="rId4"/>
    <sheet name="Verzinsung" sheetId="40" r:id="rId5"/>
    <sheet name="Jahresabschlusswerte" sheetId="16" r:id="rId6"/>
    <sheet name="Netzentgelte i.e.S. (Plan)" sheetId="17" r:id="rId7"/>
    <sheet name="Mess., Messb. (Plan)" sheetId="19" r:id="rId8"/>
    <sheet name="Sonstige Entgelte (Plan)" sheetId="20" r:id="rId9"/>
    <sheet name="Netzentgelte i.e.S. (Ist)" sheetId="21" r:id="rId10"/>
    <sheet name="Mess., Messb. (Ist)" sheetId="22" r:id="rId11"/>
    <sheet name="Sonstige Entgelte (Ist)" sheetId="23" r:id="rId12"/>
    <sheet name="Mengenabgleich" sheetId="25" r:id="rId13"/>
    <sheet name="Vorgelagerte Netzkosten" sheetId="28" r:id="rId14"/>
    <sheet name="Volatile Kostenanteile" sheetId="42" r:id="rId15"/>
    <sheet name="Messstellenbetrieb_Messung" sheetId="29" r:id="rId16"/>
    <sheet name="KKAuf" sheetId="32" r:id="rId17"/>
    <sheet name="SAV" sheetId="33" r:id="rId18"/>
    <sheet name="BKZ_NAKB" sheetId="35" r:id="rId19"/>
    <sheet name="WAV" sheetId="36" r:id="rId20"/>
    <sheet name="Anl_Spiegel" sheetId="34" r:id="rId21"/>
    <sheet name="Sonstiges" sheetId="26" r:id="rId22"/>
    <sheet name="Listen" sheetId="38" state="hidden" r:id="rId23"/>
  </sheets>
  <externalReferences>
    <externalReference r:id="rId24"/>
  </externalReferences>
  <definedNames>
    <definedName name="_xlnm._FilterDatabase" localSheetId="17" hidden="1">SAV!$A$4:$AD$300</definedName>
    <definedName name="_Key1" localSheetId="1" hidden="1">#REF!</definedName>
    <definedName name="_Key1" localSheetId="22" hidden="1">#REF!</definedName>
    <definedName name="_Key1" localSheetId="14" hidden="1">#REF!</definedName>
    <definedName name="_Key1" hidden="1">#REF!</definedName>
    <definedName name="_Key2" localSheetId="1" hidden="1">#REF!</definedName>
    <definedName name="_Key2" localSheetId="22" hidden="1">#REF!</definedName>
    <definedName name="_Key2" localSheetId="14" hidden="1">#REF!</definedName>
    <definedName name="_Key2" hidden="1">#REF!</definedName>
    <definedName name="_Order1" hidden="1">255</definedName>
    <definedName name="_Order2" hidden="1">255</definedName>
    <definedName name="_Sort" localSheetId="1" hidden="1">#REF!</definedName>
    <definedName name="_Sort" localSheetId="22" hidden="1">#REF!</definedName>
    <definedName name="_Sort" localSheetId="14" hidden="1">#REF!</definedName>
    <definedName name="_Sort" hidden="1">#REF!</definedName>
    <definedName name="Anlagengruppen" localSheetId="14">[1]Listen!$A$2:$A$44</definedName>
    <definedName name="Anlagengruppen">Listen!$A$2:$A$44</definedName>
    <definedName name="Antragsjahre">Listen!$D$2:$D$6</definedName>
    <definedName name="_xlnm.Print_Area" localSheetId="18">BKZ_NAKB!$A$1:$S$61</definedName>
    <definedName name="_xlnm.Print_Area" localSheetId="5">Jahresabschlusswerte!$B$1:$E$25</definedName>
    <definedName name="_xlnm.Print_Area" localSheetId="12">Mengenabgleich!$A$1:$E$16</definedName>
    <definedName name="_xlnm.Print_Area" localSheetId="10">'Mess., Messb. (Ist)'!$A$1:$I$34</definedName>
    <definedName name="_xlnm.Print_Area" localSheetId="7">'Mess., Messb. (Plan)'!$A$1:$I$35</definedName>
    <definedName name="_xlnm.Print_Area" localSheetId="15">Messstellenbetrieb_Messung!$A$1:$D$23</definedName>
    <definedName name="_xlnm.Print_Area" localSheetId="9">'Netzentgelte i.e.S. (Ist)'!$A$1:$N$139</definedName>
    <definedName name="_xlnm.Print_Area" localSheetId="6">'Netzentgelte i.e.S. (Plan)'!$A$1:$N$139</definedName>
    <definedName name="_xlnm.Print_Area" localSheetId="11">'Sonstige Entgelte (Ist)'!$A$1:$K$145</definedName>
    <definedName name="_xlnm.Print_Area" localSheetId="8">'Sonstige Entgelte (Plan)'!$A$1:$K$145</definedName>
    <definedName name="_xlnm.Print_Area" localSheetId="21">Sonstiges!$A$1:$F$16</definedName>
    <definedName name="_xlnm.Print_Area" localSheetId="4">Verzinsung!$A$1:$A$26</definedName>
    <definedName name="_xlnm.Print_Area" localSheetId="13">'Vorgelagerte Netzkosten'!$A$1:$F$101</definedName>
    <definedName name="_xlnm.Print_Area" localSheetId="19">WAV!$A$1:$R$100</definedName>
    <definedName name="_xlnm.Print_Titles" localSheetId="20">Anl_Spiegel!$A:$B,Anl_Spiegel!$3:$4</definedName>
    <definedName name="_xlnm.Print_Titles" localSheetId="17">SAV!$A:$C,SAV!$3:$4</definedName>
    <definedName name="_xlnm.Print_Titles" localSheetId="11">'Sonstige Entgelte (Ist)'!$A:$A,'Sonstige Entgelte (Ist)'!$16:$17</definedName>
    <definedName name="_xlnm.Print_Titles" localSheetId="8">'Sonstige Entgelte (Plan)'!$A:$A,'Sonstige Entgelte (Plan)'!$16:$48</definedName>
    <definedName name="_xlnm.Print_Titles" localSheetId="13">'Vorgelagerte Netzkosten'!$1:$2</definedName>
    <definedName name="_xlnm.Print_Titles" localSheetId="19">WAV!$A:$D,WAV!$4:$4</definedName>
    <definedName name="GuV_Positionen">#REF!</definedName>
    <definedName name="Investitionsjahre" localSheetId="14">[1]Listen!$H$2:$H$8</definedName>
    <definedName name="Investitionsjahre">Listen!$H$2:$H$8</definedName>
    <definedName name="Selbst_geschaffene_gewerbliche_Schutzrechte_und_ähnliche_Rechte_und_Werte">Listen!$I$2:$I$8</definedName>
    <definedName name="Strom">#REF!</definedName>
    <definedName name="WAV_Positionen" localSheetId="14">[1]Listen!$E$2:$E$7</definedName>
    <definedName name="WAV_Positionen">Listen!$E$2:$E$7</definedName>
    <definedName name="Z_0E2A2160_8744_4154_A618_3ADA0BDC9424_.wvu.PrintArea" localSheetId="10" hidden="1">'Mess., Messb. (Ist)'!$A$1:$P$32</definedName>
    <definedName name="Z_0E2A2160_8744_4154_A618_3ADA0BDC9424_.wvu.PrintArea" localSheetId="7" hidden="1">'Mess., Messb. (Plan)'!$A$1:$P$32</definedName>
    <definedName name="Z_0E2A2160_8744_4154_A618_3ADA0BDC9424_.wvu.PrintArea" localSheetId="9" hidden="1">'Netzentgelte i.e.S. (Ist)'!$A$3:$I$145</definedName>
    <definedName name="Z_0E2A2160_8744_4154_A618_3ADA0BDC9424_.wvu.PrintArea" localSheetId="6" hidden="1">'Netzentgelte i.e.S. (Plan)'!$A$3:$I$145</definedName>
    <definedName name="Z_0E2A2160_8744_4154_A618_3ADA0BDC9424_.wvu.PrintArea" localSheetId="11" hidden="1">'Sonstige Entgelte (Ist)'!$A$3:$J$136</definedName>
    <definedName name="Z_0E2A2160_8744_4154_A618_3ADA0BDC9424_.wvu.PrintArea" localSheetId="8" hidden="1">'Sonstige Entgelte (Plan)'!$A$3:$J$135</definedName>
    <definedName name="Z_0E2A2160_8744_4154_A618_3ADA0BDC9424_.wvu.PrintTitles" localSheetId="11" hidden="1">'Sonstige Entgelte (Ist)'!$A:$A,'Sonstige Entgelte (Ist)'!$16:$17</definedName>
    <definedName name="Z_0E2A2160_8744_4154_A618_3ADA0BDC9424_.wvu.PrintTitles" localSheetId="8" hidden="1">'Sonstige Entgelte (Plan)'!$A:$A,'Sonstige Entgelte (Plan)'!$16:$48</definedName>
    <definedName name="Z_1C86D249_38D6_494B_9A9C_7DB890D2E43B_.wvu.PrintArea" localSheetId="15" hidden="1">Messstellenbetrieb_Messung!$A$1:$E$1</definedName>
    <definedName name="Z_1C86D249_38D6_494B_9A9C_7DB890D2E43B_.wvu.PrintArea" localSheetId="14" hidden="1">'Volatile Kostenanteile'!$A$1:$M$2</definedName>
    <definedName name="Z_21DD1AAC_BC09_4161_82EE_F7E1955272A0_.wvu.PrintArea" localSheetId="15" hidden="1">Messstellenbetrieb_Messung!$A$1:$E$1</definedName>
    <definedName name="Z_21DD1AAC_BC09_4161_82EE_F7E1955272A0_.wvu.PrintArea" localSheetId="14" hidden="1">'Volatile Kostenanteile'!$A$1:$M$2</definedName>
    <definedName name="Z_5EC151E5_46B5_4626_8DE2_56D8F1A11EB1_.wvu.PrintArea" localSheetId="10" hidden="1">'Mess., Messb. (Ist)'!$A$1:$P$32</definedName>
    <definedName name="Z_5EC151E5_46B5_4626_8DE2_56D8F1A11EB1_.wvu.PrintArea" localSheetId="7" hidden="1">'Mess., Messb. (Plan)'!$A$1:$P$32</definedName>
    <definedName name="Z_5EC151E5_46B5_4626_8DE2_56D8F1A11EB1_.wvu.PrintArea" localSheetId="9" hidden="1">'Netzentgelte i.e.S. (Ist)'!$A$3:$I$145</definedName>
    <definedName name="Z_5EC151E5_46B5_4626_8DE2_56D8F1A11EB1_.wvu.PrintArea" localSheetId="6" hidden="1">'Netzentgelte i.e.S. (Plan)'!$A$3:$I$145</definedName>
    <definedName name="Z_5EC151E5_46B5_4626_8DE2_56D8F1A11EB1_.wvu.PrintArea" localSheetId="11" hidden="1">'Sonstige Entgelte (Ist)'!$A$3:$J$136</definedName>
    <definedName name="Z_5EC151E5_46B5_4626_8DE2_56D8F1A11EB1_.wvu.PrintArea" localSheetId="8" hidden="1">'Sonstige Entgelte (Plan)'!$A$3:$J$135</definedName>
    <definedName name="Z_5EC151E5_46B5_4626_8DE2_56D8F1A11EB1_.wvu.PrintTitles" localSheetId="11" hidden="1">'Sonstige Entgelte (Ist)'!$A:$A,'Sonstige Entgelte (Ist)'!$16:$17</definedName>
    <definedName name="Z_5EC151E5_46B5_4626_8DE2_56D8F1A11EB1_.wvu.PrintTitles" localSheetId="8" hidden="1">'Sonstige Entgelte (Plan)'!$A:$A,'Sonstige Entgelte (Plan)'!$16:$48</definedName>
    <definedName name="Zeitreihe_1">Listen!$I$2:$I$8</definedName>
    <definedName name="Zeitreihe_2">Listen!$J$2:$J$14</definedName>
  </definedNames>
  <calcPr calcId="162913" iterate="1"/>
</workbook>
</file>

<file path=xl/calcChain.xml><?xml version="1.0" encoding="utf-8"?>
<calcChain xmlns="http://schemas.openxmlformats.org/spreadsheetml/2006/main">
  <c r="A1" i="42" l="1"/>
  <c r="D5" i="42"/>
  <c r="A1" i="25"/>
  <c r="E9" i="39" l="1"/>
  <c r="H28" i="22" l="1"/>
  <c r="H27" i="22"/>
  <c r="H26" i="22"/>
  <c r="H25" i="22"/>
  <c r="H24" i="22"/>
  <c r="H29" i="19"/>
  <c r="H28" i="19"/>
  <c r="H27" i="19"/>
  <c r="H26" i="19"/>
  <c r="F26" i="35" l="1"/>
  <c r="F25" i="35"/>
  <c r="F24" i="35"/>
  <c r="F23" i="35"/>
  <c r="F22" i="35"/>
  <c r="F21" i="35"/>
  <c r="F20" i="35"/>
  <c r="F19" i="35"/>
  <c r="F18" i="35"/>
  <c r="F17" i="35"/>
  <c r="F16" i="35"/>
  <c r="F15" i="35"/>
  <c r="F14" i="35"/>
  <c r="F13" i="35"/>
  <c r="I27" i="35" l="1"/>
  <c r="H27" i="35"/>
  <c r="G27" i="35"/>
  <c r="F27" i="35"/>
  <c r="E27" i="35"/>
  <c r="D27" i="35"/>
  <c r="C27" i="35"/>
  <c r="B27" i="35"/>
  <c r="F6" i="35"/>
  <c r="G6" i="35"/>
  <c r="H6" i="35"/>
  <c r="I6" i="35"/>
  <c r="F7" i="35"/>
  <c r="G7" i="35"/>
  <c r="H7" i="35"/>
  <c r="I7" i="35"/>
  <c r="J7" i="35"/>
  <c r="F8" i="35"/>
  <c r="J8" i="35" s="1"/>
  <c r="G8" i="35"/>
  <c r="H8" i="35"/>
  <c r="I8" i="35"/>
  <c r="F9" i="35"/>
  <c r="G9" i="35"/>
  <c r="H9" i="35"/>
  <c r="I9" i="35"/>
  <c r="F10" i="35"/>
  <c r="G10" i="35"/>
  <c r="H10" i="35"/>
  <c r="I10" i="35"/>
  <c r="F11" i="35"/>
  <c r="G11" i="35"/>
  <c r="H11" i="35"/>
  <c r="I11" i="35"/>
  <c r="J11" i="35"/>
  <c r="F12" i="35"/>
  <c r="J12" i="35" s="1"/>
  <c r="G12" i="35"/>
  <c r="H12" i="35"/>
  <c r="I12" i="35"/>
  <c r="C7" i="42"/>
  <c r="C11" i="42" s="1"/>
  <c r="E5" i="39" l="1"/>
  <c r="J6" i="35"/>
  <c r="J9" i="35"/>
  <c r="J10" i="35"/>
  <c r="B15" i="29" l="1"/>
  <c r="B16" i="40" l="1"/>
  <c r="C21" i="39" s="1"/>
  <c r="A1" i="36" l="1"/>
  <c r="A1" i="35"/>
  <c r="A1" i="33"/>
  <c r="A1" i="32"/>
  <c r="E46" i="31" l="1"/>
  <c r="E42" i="31"/>
  <c r="E40" i="31"/>
  <c r="E39" i="31"/>
  <c r="E37" i="31"/>
  <c r="E36" i="31"/>
  <c r="N100" i="36"/>
  <c r="N99" i="36"/>
  <c r="N98" i="36"/>
  <c r="N97" i="36"/>
  <c r="N96" i="36"/>
  <c r="N95" i="36"/>
  <c r="N94" i="36"/>
  <c r="N93" i="36"/>
  <c r="N92" i="36"/>
  <c r="N91" i="36"/>
  <c r="N90" i="36"/>
  <c r="N89" i="36"/>
  <c r="N88" i="36"/>
  <c r="N87" i="36"/>
  <c r="N86" i="36"/>
  <c r="N85" i="36"/>
  <c r="N84" i="36"/>
  <c r="N83" i="36"/>
  <c r="N82" i="36"/>
  <c r="N81" i="36"/>
  <c r="N80" i="36"/>
  <c r="N79" i="36"/>
  <c r="N78" i="36"/>
  <c r="N77" i="36"/>
  <c r="N76" i="36"/>
  <c r="N75" i="36"/>
  <c r="N74" i="36"/>
  <c r="N73" i="36"/>
  <c r="N72" i="36"/>
  <c r="N71" i="36"/>
  <c r="N70" i="36"/>
  <c r="N69" i="36"/>
  <c r="N68" i="36"/>
  <c r="N67" i="36"/>
  <c r="N66" i="36"/>
  <c r="N65" i="36"/>
  <c r="N64" i="36"/>
  <c r="N63" i="36"/>
  <c r="N62" i="36"/>
  <c r="N61" i="36"/>
  <c r="N60" i="36"/>
  <c r="N59" i="36"/>
  <c r="N58" i="36"/>
  <c r="N57" i="36"/>
  <c r="N56" i="36"/>
  <c r="N55" i="36"/>
  <c r="N54" i="36"/>
  <c r="N53" i="36"/>
  <c r="N52" i="36"/>
  <c r="N51" i="36"/>
  <c r="N50" i="36"/>
  <c r="N49" i="36"/>
  <c r="N48" i="36"/>
  <c r="N47" i="36"/>
  <c r="N46" i="36"/>
  <c r="N45" i="36"/>
  <c r="N44" i="36"/>
  <c r="N43" i="36"/>
  <c r="N42" i="36"/>
  <c r="N41" i="36"/>
  <c r="N40" i="36"/>
  <c r="N39" i="36"/>
  <c r="N38" i="36"/>
  <c r="N37" i="36"/>
  <c r="N36" i="36"/>
  <c r="N35" i="36"/>
  <c r="N34" i="36"/>
  <c r="N33" i="36"/>
  <c r="N32" i="36"/>
  <c r="N31" i="36"/>
  <c r="N30" i="36"/>
  <c r="N29" i="36"/>
  <c r="N28" i="36"/>
  <c r="N27" i="36"/>
  <c r="N26" i="36"/>
  <c r="N25" i="36"/>
  <c r="N24" i="36"/>
  <c r="N23" i="36"/>
  <c r="N22" i="36"/>
  <c r="N21" i="36"/>
  <c r="N20" i="36"/>
  <c r="N19" i="36"/>
  <c r="N18" i="36"/>
  <c r="N17" i="36"/>
  <c r="N16" i="36"/>
  <c r="N15" i="36"/>
  <c r="N14" i="36"/>
  <c r="N13" i="36"/>
  <c r="N12" i="36"/>
  <c r="N11" i="36"/>
  <c r="N10" i="36"/>
  <c r="N9" i="36"/>
  <c r="N8" i="36"/>
  <c r="N7" i="36"/>
  <c r="H100" i="36"/>
  <c r="H99" i="36"/>
  <c r="H98" i="36"/>
  <c r="H97" i="36"/>
  <c r="H96" i="36"/>
  <c r="H95" i="36"/>
  <c r="H94" i="36"/>
  <c r="H93" i="36"/>
  <c r="H92" i="36"/>
  <c r="H91" i="36"/>
  <c r="H90" i="36"/>
  <c r="H89" i="36"/>
  <c r="H88" i="36"/>
  <c r="H87" i="36"/>
  <c r="H86" i="36"/>
  <c r="H85" i="36"/>
  <c r="H84" i="36"/>
  <c r="H83" i="36"/>
  <c r="H82" i="36"/>
  <c r="H81" i="36"/>
  <c r="H80" i="36"/>
  <c r="H79" i="36"/>
  <c r="H78" i="36"/>
  <c r="H77" i="36"/>
  <c r="H76" i="36"/>
  <c r="H75" i="36"/>
  <c r="H74" i="36"/>
  <c r="H73" i="36"/>
  <c r="H72" i="36"/>
  <c r="H71" i="36"/>
  <c r="H70" i="36"/>
  <c r="H69" i="36"/>
  <c r="H68" i="36"/>
  <c r="H67" i="36"/>
  <c r="H66" i="36"/>
  <c r="H65" i="36"/>
  <c r="H64" i="36"/>
  <c r="H63" i="36"/>
  <c r="H62" i="36"/>
  <c r="H61" i="36"/>
  <c r="H60" i="36"/>
  <c r="H59" i="36"/>
  <c r="H58" i="36"/>
  <c r="H57" i="36"/>
  <c r="H56" i="36"/>
  <c r="H55" i="36"/>
  <c r="H54" i="36"/>
  <c r="H53" i="36"/>
  <c r="H52" i="36"/>
  <c r="H51" i="36"/>
  <c r="H50" i="36"/>
  <c r="H49" i="36"/>
  <c r="H48" i="36"/>
  <c r="H47" i="36"/>
  <c r="H46" i="36"/>
  <c r="H45" i="36"/>
  <c r="H44" i="36"/>
  <c r="H43" i="36"/>
  <c r="H42" i="36"/>
  <c r="H41" i="36"/>
  <c r="H40"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13" i="36"/>
  <c r="H12" i="36"/>
  <c r="H11" i="36"/>
  <c r="H10" i="36"/>
  <c r="H9" i="36"/>
  <c r="H8" i="36"/>
  <c r="H7" i="36"/>
  <c r="H6" i="36"/>
  <c r="N6" i="36" s="1"/>
  <c r="H5" i="36"/>
  <c r="N5" i="36" s="1"/>
  <c r="U4" i="33"/>
  <c r="Q4" i="33"/>
  <c r="G300" i="33"/>
  <c r="Q300" i="33" s="1"/>
  <c r="U300" i="33" s="1"/>
  <c r="G299" i="33"/>
  <c r="Q299" i="33" s="1"/>
  <c r="U299" i="33" s="1"/>
  <c r="G298" i="33"/>
  <c r="Q298" i="33" s="1"/>
  <c r="U298" i="33" s="1"/>
  <c r="G297" i="33"/>
  <c r="Q297" i="33" s="1"/>
  <c r="U297" i="33" s="1"/>
  <c r="G296" i="33"/>
  <c r="Q296" i="33" s="1"/>
  <c r="U296" i="33" s="1"/>
  <c r="G295" i="33"/>
  <c r="Q295" i="33" s="1"/>
  <c r="U295" i="33" s="1"/>
  <c r="G294" i="33"/>
  <c r="Q294" i="33" s="1"/>
  <c r="U294" i="33" s="1"/>
  <c r="G293" i="33"/>
  <c r="Q293" i="33" s="1"/>
  <c r="U293" i="33" s="1"/>
  <c r="G292" i="33"/>
  <c r="Q292" i="33" s="1"/>
  <c r="U292" i="33" s="1"/>
  <c r="G291" i="33"/>
  <c r="Q291" i="33" s="1"/>
  <c r="U291" i="33" s="1"/>
  <c r="G290" i="33"/>
  <c r="Q290" i="33" s="1"/>
  <c r="U290" i="33" s="1"/>
  <c r="G289" i="33"/>
  <c r="Q289" i="33" s="1"/>
  <c r="U289" i="33" s="1"/>
  <c r="G288" i="33"/>
  <c r="Q288" i="33" s="1"/>
  <c r="U288" i="33" s="1"/>
  <c r="G287" i="33"/>
  <c r="Q287" i="33" s="1"/>
  <c r="U287" i="33" s="1"/>
  <c r="G286" i="33"/>
  <c r="Q286" i="33" s="1"/>
  <c r="U286" i="33" s="1"/>
  <c r="G285" i="33"/>
  <c r="Q285" i="33" s="1"/>
  <c r="U285" i="33" s="1"/>
  <c r="G284" i="33"/>
  <c r="Q284" i="33" s="1"/>
  <c r="U284" i="33" s="1"/>
  <c r="G283" i="33"/>
  <c r="Q283" i="33" s="1"/>
  <c r="U283" i="33" s="1"/>
  <c r="G282" i="33"/>
  <c r="Q282" i="33" s="1"/>
  <c r="U282" i="33" s="1"/>
  <c r="G281" i="33"/>
  <c r="Q281" i="33" s="1"/>
  <c r="U281" i="33" s="1"/>
  <c r="G280" i="33"/>
  <c r="Q280" i="33" s="1"/>
  <c r="U280" i="33" s="1"/>
  <c r="G279" i="33"/>
  <c r="Q279" i="33" s="1"/>
  <c r="U279" i="33" s="1"/>
  <c r="G278" i="33"/>
  <c r="Q278" i="33" s="1"/>
  <c r="U278" i="33" s="1"/>
  <c r="G277" i="33"/>
  <c r="Q277" i="33" s="1"/>
  <c r="U277" i="33" s="1"/>
  <c r="G276" i="33"/>
  <c r="Q276" i="33" s="1"/>
  <c r="U276" i="33" s="1"/>
  <c r="G275" i="33"/>
  <c r="Q275" i="33" s="1"/>
  <c r="U275" i="33" s="1"/>
  <c r="AH275" i="33" s="1"/>
  <c r="G274" i="33"/>
  <c r="Q274" i="33" s="1"/>
  <c r="U274" i="33" s="1"/>
  <c r="G273" i="33"/>
  <c r="Q273" i="33" s="1"/>
  <c r="U273" i="33" s="1"/>
  <c r="G272" i="33"/>
  <c r="Q272" i="33" s="1"/>
  <c r="U272" i="33" s="1"/>
  <c r="G271" i="33"/>
  <c r="Q271" i="33" s="1"/>
  <c r="U271" i="33" s="1"/>
  <c r="G270" i="33"/>
  <c r="Q270" i="33" s="1"/>
  <c r="U270" i="33" s="1"/>
  <c r="G269" i="33"/>
  <c r="Q269" i="33" s="1"/>
  <c r="U269" i="33" s="1"/>
  <c r="G268" i="33"/>
  <c r="Q268" i="33" s="1"/>
  <c r="U268" i="33" s="1"/>
  <c r="G267" i="33"/>
  <c r="Q267" i="33" s="1"/>
  <c r="U267" i="33" s="1"/>
  <c r="G266" i="33"/>
  <c r="Q266" i="33" s="1"/>
  <c r="U266" i="33" s="1"/>
  <c r="G265" i="33"/>
  <c r="Q265" i="33" s="1"/>
  <c r="U265" i="33" s="1"/>
  <c r="G264" i="33"/>
  <c r="Q264" i="33" s="1"/>
  <c r="U264" i="33" s="1"/>
  <c r="G263" i="33"/>
  <c r="Q263" i="33" s="1"/>
  <c r="U263" i="33" s="1"/>
  <c r="G262" i="33"/>
  <c r="Q262" i="33" s="1"/>
  <c r="U262" i="33" s="1"/>
  <c r="G261" i="33"/>
  <c r="Q261" i="33" s="1"/>
  <c r="U261" i="33" s="1"/>
  <c r="G260" i="33"/>
  <c r="Q260" i="33" s="1"/>
  <c r="U260" i="33" s="1"/>
  <c r="G259" i="33"/>
  <c r="Q259" i="33" s="1"/>
  <c r="U259" i="33" s="1"/>
  <c r="G258" i="33"/>
  <c r="Q258" i="33" s="1"/>
  <c r="U258" i="33" s="1"/>
  <c r="G257" i="33"/>
  <c r="Q257" i="33" s="1"/>
  <c r="U257" i="33" s="1"/>
  <c r="G256" i="33"/>
  <c r="Q256" i="33" s="1"/>
  <c r="U256" i="33" s="1"/>
  <c r="G255" i="33"/>
  <c r="Q255" i="33" s="1"/>
  <c r="U255" i="33" s="1"/>
  <c r="G254" i="33"/>
  <c r="Q254" i="33" s="1"/>
  <c r="U254" i="33" s="1"/>
  <c r="G253" i="33"/>
  <c r="Q253" i="33" s="1"/>
  <c r="U253" i="33" s="1"/>
  <c r="G252" i="33"/>
  <c r="Q252" i="33" s="1"/>
  <c r="U252" i="33" s="1"/>
  <c r="G251" i="33"/>
  <c r="Q251" i="33" s="1"/>
  <c r="U251" i="33" s="1"/>
  <c r="G250" i="33"/>
  <c r="Q250" i="33" s="1"/>
  <c r="U250" i="33" s="1"/>
  <c r="G249" i="33"/>
  <c r="Q249" i="33" s="1"/>
  <c r="U249" i="33" s="1"/>
  <c r="G248" i="33"/>
  <c r="Q248" i="33" s="1"/>
  <c r="U248" i="33" s="1"/>
  <c r="G247" i="33"/>
  <c r="Q247" i="33" s="1"/>
  <c r="U247" i="33" s="1"/>
  <c r="G246" i="33"/>
  <c r="Q246" i="33" s="1"/>
  <c r="U246" i="33" s="1"/>
  <c r="G245" i="33"/>
  <c r="Q245" i="33" s="1"/>
  <c r="U245" i="33" s="1"/>
  <c r="G244" i="33"/>
  <c r="Q244" i="33" s="1"/>
  <c r="U244" i="33" s="1"/>
  <c r="G243" i="33"/>
  <c r="Q243" i="33" s="1"/>
  <c r="U243" i="33" s="1"/>
  <c r="G242" i="33"/>
  <c r="Q242" i="33" s="1"/>
  <c r="U242" i="33" s="1"/>
  <c r="G241" i="33"/>
  <c r="Q241" i="33" s="1"/>
  <c r="U241" i="33" s="1"/>
  <c r="G240" i="33"/>
  <c r="Q240" i="33" s="1"/>
  <c r="U240" i="33" s="1"/>
  <c r="G239" i="33"/>
  <c r="Q239" i="33" s="1"/>
  <c r="U239" i="33" s="1"/>
  <c r="G238" i="33"/>
  <c r="Q238" i="33" s="1"/>
  <c r="U238" i="33" s="1"/>
  <c r="G237" i="33"/>
  <c r="Q237" i="33" s="1"/>
  <c r="U237" i="33" s="1"/>
  <c r="G236" i="33"/>
  <c r="Q236" i="33" s="1"/>
  <c r="U236" i="33" s="1"/>
  <c r="G235" i="33"/>
  <c r="Q235" i="33" s="1"/>
  <c r="U235" i="33" s="1"/>
  <c r="G234" i="33"/>
  <c r="Q234" i="33" s="1"/>
  <c r="U234" i="33" s="1"/>
  <c r="G233" i="33"/>
  <c r="Q233" i="33" s="1"/>
  <c r="U233" i="33" s="1"/>
  <c r="G232" i="33"/>
  <c r="Q232" i="33" s="1"/>
  <c r="U232" i="33" s="1"/>
  <c r="G231" i="33"/>
  <c r="Q231" i="33" s="1"/>
  <c r="U231" i="33" s="1"/>
  <c r="G230" i="33"/>
  <c r="Q230" i="33" s="1"/>
  <c r="U230" i="33" s="1"/>
  <c r="G229" i="33"/>
  <c r="Q229" i="33" s="1"/>
  <c r="U229" i="33" s="1"/>
  <c r="G228" i="33"/>
  <c r="Q228" i="33" s="1"/>
  <c r="U228" i="33" s="1"/>
  <c r="G227" i="33"/>
  <c r="Q227" i="33" s="1"/>
  <c r="U227" i="33" s="1"/>
  <c r="G226" i="33"/>
  <c r="Q226" i="33" s="1"/>
  <c r="U226" i="33" s="1"/>
  <c r="G225" i="33"/>
  <c r="Q225" i="33" s="1"/>
  <c r="U225" i="33" s="1"/>
  <c r="G224" i="33"/>
  <c r="Q224" i="33" s="1"/>
  <c r="U224" i="33" s="1"/>
  <c r="G223" i="33"/>
  <c r="Q223" i="33" s="1"/>
  <c r="U223" i="33" s="1"/>
  <c r="G222" i="33"/>
  <c r="Q222" i="33" s="1"/>
  <c r="U222" i="33" s="1"/>
  <c r="G221" i="33"/>
  <c r="Q221" i="33" s="1"/>
  <c r="U221" i="33" s="1"/>
  <c r="G220" i="33"/>
  <c r="Q220" i="33" s="1"/>
  <c r="U220" i="33" s="1"/>
  <c r="G219" i="33"/>
  <c r="Q219" i="33" s="1"/>
  <c r="U219" i="33" s="1"/>
  <c r="G218" i="33"/>
  <c r="Q218" i="33" s="1"/>
  <c r="U218" i="33" s="1"/>
  <c r="G217" i="33"/>
  <c r="Q217" i="33" s="1"/>
  <c r="U217" i="33" s="1"/>
  <c r="G216" i="33"/>
  <c r="Q216" i="33" s="1"/>
  <c r="U216" i="33" s="1"/>
  <c r="G215" i="33"/>
  <c r="Q215" i="33" s="1"/>
  <c r="U215" i="33" s="1"/>
  <c r="G214" i="33"/>
  <c r="Q214" i="33" s="1"/>
  <c r="U214" i="33" s="1"/>
  <c r="G213" i="33"/>
  <c r="Q213" i="33" s="1"/>
  <c r="U213" i="33" s="1"/>
  <c r="G212" i="33"/>
  <c r="Q212" i="33" s="1"/>
  <c r="U212" i="33" s="1"/>
  <c r="G211" i="33"/>
  <c r="Q211" i="33" s="1"/>
  <c r="U211" i="33" s="1"/>
  <c r="G210" i="33"/>
  <c r="Q210" i="33" s="1"/>
  <c r="U210" i="33" s="1"/>
  <c r="G209" i="33"/>
  <c r="Q209" i="33" s="1"/>
  <c r="U209" i="33" s="1"/>
  <c r="G208" i="33"/>
  <c r="Q208" i="33" s="1"/>
  <c r="U208" i="33" s="1"/>
  <c r="G207" i="33"/>
  <c r="Q207" i="33" s="1"/>
  <c r="U207" i="33" s="1"/>
  <c r="G206" i="33"/>
  <c r="Q206" i="33" s="1"/>
  <c r="U206" i="33" s="1"/>
  <c r="G205" i="33"/>
  <c r="Q205" i="33" s="1"/>
  <c r="U205" i="33" s="1"/>
  <c r="G204" i="33"/>
  <c r="Q204" i="33" s="1"/>
  <c r="U204" i="33" s="1"/>
  <c r="G203" i="33"/>
  <c r="Q203" i="33" s="1"/>
  <c r="U203" i="33" s="1"/>
  <c r="G202" i="33"/>
  <c r="Q202" i="33" s="1"/>
  <c r="U202" i="33" s="1"/>
  <c r="G201" i="33"/>
  <c r="Q201" i="33" s="1"/>
  <c r="U201" i="33" s="1"/>
  <c r="G200" i="33"/>
  <c r="Q200" i="33" s="1"/>
  <c r="U200" i="33" s="1"/>
  <c r="G199" i="33"/>
  <c r="Q199" i="33" s="1"/>
  <c r="U199" i="33" s="1"/>
  <c r="G198" i="33"/>
  <c r="Q198" i="33" s="1"/>
  <c r="U198" i="33" s="1"/>
  <c r="G197" i="33"/>
  <c r="Q197" i="33" s="1"/>
  <c r="U197" i="33" s="1"/>
  <c r="G196" i="33"/>
  <c r="Q196" i="33" s="1"/>
  <c r="U196" i="33" s="1"/>
  <c r="G195" i="33"/>
  <c r="Q195" i="33" s="1"/>
  <c r="U195" i="33" s="1"/>
  <c r="G194" i="33"/>
  <c r="Q194" i="33" s="1"/>
  <c r="U194" i="33" s="1"/>
  <c r="G193" i="33"/>
  <c r="Q193" i="33" s="1"/>
  <c r="U193" i="33" s="1"/>
  <c r="G192" i="33"/>
  <c r="Q192" i="33" s="1"/>
  <c r="U192" i="33" s="1"/>
  <c r="G191" i="33"/>
  <c r="Q191" i="33" s="1"/>
  <c r="U191" i="33" s="1"/>
  <c r="G190" i="33"/>
  <c r="Q190" i="33" s="1"/>
  <c r="U190" i="33" s="1"/>
  <c r="G189" i="33"/>
  <c r="Q189" i="33" s="1"/>
  <c r="U189" i="33" s="1"/>
  <c r="G188" i="33"/>
  <c r="Q188" i="33" s="1"/>
  <c r="U188" i="33" s="1"/>
  <c r="G187" i="33"/>
  <c r="Q187" i="33" s="1"/>
  <c r="U187" i="33" s="1"/>
  <c r="G186" i="33"/>
  <c r="Q186" i="33" s="1"/>
  <c r="U186" i="33" s="1"/>
  <c r="G185" i="33"/>
  <c r="Q185" i="33" s="1"/>
  <c r="U185" i="33" s="1"/>
  <c r="G184" i="33"/>
  <c r="Q184" i="33" s="1"/>
  <c r="U184" i="33" s="1"/>
  <c r="G183" i="33"/>
  <c r="Q183" i="33" s="1"/>
  <c r="U183" i="33" s="1"/>
  <c r="G182" i="33"/>
  <c r="Q182" i="33" s="1"/>
  <c r="U182" i="33" s="1"/>
  <c r="G181" i="33"/>
  <c r="Q181" i="33" s="1"/>
  <c r="U181" i="33" s="1"/>
  <c r="G180" i="33"/>
  <c r="Q180" i="33" s="1"/>
  <c r="U180" i="33" s="1"/>
  <c r="G179" i="33"/>
  <c r="Q179" i="33" s="1"/>
  <c r="U179" i="33" s="1"/>
  <c r="G178" i="33"/>
  <c r="Q178" i="33" s="1"/>
  <c r="U178" i="33" s="1"/>
  <c r="G177" i="33"/>
  <c r="Q177" i="33" s="1"/>
  <c r="U177" i="33" s="1"/>
  <c r="G176" i="33"/>
  <c r="Q176" i="33" s="1"/>
  <c r="U176" i="33" s="1"/>
  <c r="G175" i="33"/>
  <c r="Q175" i="33" s="1"/>
  <c r="U175" i="33" s="1"/>
  <c r="G174" i="33"/>
  <c r="Q174" i="33" s="1"/>
  <c r="U174" i="33" s="1"/>
  <c r="G173" i="33"/>
  <c r="Q173" i="33" s="1"/>
  <c r="U173" i="33" s="1"/>
  <c r="G172" i="33"/>
  <c r="Q172" i="33" s="1"/>
  <c r="U172" i="33" s="1"/>
  <c r="G171" i="33"/>
  <c r="Q171" i="33" s="1"/>
  <c r="U171" i="33" s="1"/>
  <c r="G170" i="33"/>
  <c r="Q170" i="33" s="1"/>
  <c r="U170" i="33" s="1"/>
  <c r="G169" i="33"/>
  <c r="Q169" i="33" s="1"/>
  <c r="U169" i="33" s="1"/>
  <c r="G168" i="33"/>
  <c r="Q168" i="33" s="1"/>
  <c r="U168" i="33" s="1"/>
  <c r="G167" i="33"/>
  <c r="Q167" i="33" s="1"/>
  <c r="U167" i="33" s="1"/>
  <c r="G166" i="33"/>
  <c r="Q166" i="33" s="1"/>
  <c r="U166" i="33" s="1"/>
  <c r="G165" i="33"/>
  <c r="Q165" i="33" s="1"/>
  <c r="U165" i="33" s="1"/>
  <c r="G164" i="33"/>
  <c r="Q164" i="33" s="1"/>
  <c r="U164" i="33" s="1"/>
  <c r="G163" i="33"/>
  <c r="Q163" i="33" s="1"/>
  <c r="U163" i="33" s="1"/>
  <c r="G162" i="33"/>
  <c r="Q162" i="33" s="1"/>
  <c r="U162" i="33" s="1"/>
  <c r="G161" i="33"/>
  <c r="Q161" i="33" s="1"/>
  <c r="U161" i="33" s="1"/>
  <c r="G160" i="33"/>
  <c r="Q160" i="33" s="1"/>
  <c r="U160" i="33" s="1"/>
  <c r="G159" i="33"/>
  <c r="Q159" i="33" s="1"/>
  <c r="U159" i="33" s="1"/>
  <c r="G158" i="33"/>
  <c r="Q158" i="33" s="1"/>
  <c r="U158" i="33" s="1"/>
  <c r="G157" i="33"/>
  <c r="Q157" i="33" s="1"/>
  <c r="U157" i="33" s="1"/>
  <c r="G156" i="33"/>
  <c r="Q156" i="33" s="1"/>
  <c r="U156" i="33" s="1"/>
  <c r="G155" i="33"/>
  <c r="Q155" i="33" s="1"/>
  <c r="U155" i="33" s="1"/>
  <c r="G154" i="33"/>
  <c r="Q154" i="33" s="1"/>
  <c r="U154" i="33" s="1"/>
  <c r="G153" i="33"/>
  <c r="Q153" i="33" s="1"/>
  <c r="U153" i="33" s="1"/>
  <c r="G152" i="33"/>
  <c r="Q152" i="33" s="1"/>
  <c r="U152" i="33" s="1"/>
  <c r="G151" i="33"/>
  <c r="Q151" i="33" s="1"/>
  <c r="U151" i="33" s="1"/>
  <c r="G150" i="33"/>
  <c r="Q150" i="33" s="1"/>
  <c r="U150" i="33" s="1"/>
  <c r="G149" i="33"/>
  <c r="Q149" i="33" s="1"/>
  <c r="U149" i="33" s="1"/>
  <c r="G148" i="33"/>
  <c r="Q148" i="33" s="1"/>
  <c r="U148" i="33" s="1"/>
  <c r="G147" i="33"/>
  <c r="Q147" i="33" s="1"/>
  <c r="U147" i="33" s="1"/>
  <c r="G146" i="33"/>
  <c r="Q146" i="33" s="1"/>
  <c r="U146" i="33" s="1"/>
  <c r="G145" i="33"/>
  <c r="Q145" i="33" s="1"/>
  <c r="U145" i="33" s="1"/>
  <c r="G144" i="33"/>
  <c r="Q144" i="33" s="1"/>
  <c r="U144" i="33" s="1"/>
  <c r="G143" i="33"/>
  <c r="Q143" i="33" s="1"/>
  <c r="U143" i="33" s="1"/>
  <c r="G142" i="33"/>
  <c r="Q142" i="33" s="1"/>
  <c r="U142" i="33" s="1"/>
  <c r="G141" i="33"/>
  <c r="Q141" i="33" s="1"/>
  <c r="U141" i="33" s="1"/>
  <c r="G140" i="33"/>
  <c r="Q140" i="33" s="1"/>
  <c r="U140" i="33" s="1"/>
  <c r="G139" i="33"/>
  <c r="Q139" i="33" s="1"/>
  <c r="U139" i="33" s="1"/>
  <c r="G138" i="33"/>
  <c r="Q138" i="33" s="1"/>
  <c r="U138" i="33" s="1"/>
  <c r="G137" i="33"/>
  <c r="Q137" i="33" s="1"/>
  <c r="U137" i="33" s="1"/>
  <c r="G136" i="33"/>
  <c r="Q136" i="33" s="1"/>
  <c r="U136" i="33" s="1"/>
  <c r="G135" i="33"/>
  <c r="Q135" i="33" s="1"/>
  <c r="U135" i="33" s="1"/>
  <c r="G134" i="33"/>
  <c r="Q134" i="33" s="1"/>
  <c r="U134" i="33" s="1"/>
  <c r="G133" i="33"/>
  <c r="Q133" i="33" s="1"/>
  <c r="U133" i="33" s="1"/>
  <c r="G132" i="33"/>
  <c r="Q132" i="33" s="1"/>
  <c r="U132" i="33" s="1"/>
  <c r="G131" i="33"/>
  <c r="Q131" i="33" s="1"/>
  <c r="U131" i="33" s="1"/>
  <c r="G130" i="33"/>
  <c r="Q130" i="33" s="1"/>
  <c r="U130" i="33" s="1"/>
  <c r="G129" i="33"/>
  <c r="Q129" i="33" s="1"/>
  <c r="U129" i="33" s="1"/>
  <c r="G128" i="33"/>
  <c r="Q128" i="33" s="1"/>
  <c r="U128" i="33" s="1"/>
  <c r="G127" i="33"/>
  <c r="Q127" i="33" s="1"/>
  <c r="U127" i="33" s="1"/>
  <c r="G126" i="33"/>
  <c r="Q126" i="33" s="1"/>
  <c r="U126" i="33" s="1"/>
  <c r="G125" i="33"/>
  <c r="Q125" i="33" s="1"/>
  <c r="U125" i="33" s="1"/>
  <c r="G124" i="33"/>
  <c r="Q124" i="33" s="1"/>
  <c r="U124" i="33" s="1"/>
  <c r="G123" i="33"/>
  <c r="Q123" i="33" s="1"/>
  <c r="U123" i="33" s="1"/>
  <c r="G122" i="33"/>
  <c r="Q122" i="33" s="1"/>
  <c r="U122" i="33" s="1"/>
  <c r="G121" i="33"/>
  <c r="Q121" i="33" s="1"/>
  <c r="U121" i="33" s="1"/>
  <c r="G120" i="33"/>
  <c r="Q120" i="33" s="1"/>
  <c r="U120" i="33" s="1"/>
  <c r="G119" i="33"/>
  <c r="Q119" i="33" s="1"/>
  <c r="U119" i="33" s="1"/>
  <c r="G118" i="33"/>
  <c r="Q118" i="33" s="1"/>
  <c r="U118" i="33" s="1"/>
  <c r="G117" i="33"/>
  <c r="Q117" i="33" s="1"/>
  <c r="U117" i="33" s="1"/>
  <c r="G116" i="33"/>
  <c r="Q116" i="33" s="1"/>
  <c r="U116" i="33" s="1"/>
  <c r="G115" i="33"/>
  <c r="Q115" i="33" s="1"/>
  <c r="U115" i="33" s="1"/>
  <c r="G114" i="33"/>
  <c r="Q114" i="33" s="1"/>
  <c r="U114" i="33" s="1"/>
  <c r="G113" i="33"/>
  <c r="Q113" i="33" s="1"/>
  <c r="U113" i="33" s="1"/>
  <c r="G112" i="33"/>
  <c r="Q112" i="33" s="1"/>
  <c r="U112" i="33" s="1"/>
  <c r="G111" i="33"/>
  <c r="Q111" i="33" s="1"/>
  <c r="U111" i="33" s="1"/>
  <c r="G110" i="33"/>
  <c r="Q110" i="33" s="1"/>
  <c r="U110" i="33" s="1"/>
  <c r="G109" i="33"/>
  <c r="Q109" i="33" s="1"/>
  <c r="U109" i="33" s="1"/>
  <c r="G108" i="33"/>
  <c r="Q108" i="33" s="1"/>
  <c r="U108" i="33" s="1"/>
  <c r="G107" i="33"/>
  <c r="Q107" i="33" s="1"/>
  <c r="U107" i="33" s="1"/>
  <c r="G106" i="33"/>
  <c r="Q106" i="33" s="1"/>
  <c r="U106" i="33" s="1"/>
  <c r="G105" i="33"/>
  <c r="Q105" i="33" s="1"/>
  <c r="U105" i="33" s="1"/>
  <c r="G104" i="33"/>
  <c r="Q104" i="33" s="1"/>
  <c r="U104" i="33" s="1"/>
  <c r="G103" i="33"/>
  <c r="Q103" i="33" s="1"/>
  <c r="U103" i="33" s="1"/>
  <c r="G102" i="33"/>
  <c r="Q102" i="33" s="1"/>
  <c r="U102" i="33" s="1"/>
  <c r="G101" i="33"/>
  <c r="Q101" i="33" s="1"/>
  <c r="U101" i="33" s="1"/>
  <c r="G100" i="33"/>
  <c r="Q100" i="33" s="1"/>
  <c r="U100" i="33" s="1"/>
  <c r="G99" i="33"/>
  <c r="Q99" i="33" s="1"/>
  <c r="U99" i="33" s="1"/>
  <c r="G98" i="33"/>
  <c r="Q98" i="33" s="1"/>
  <c r="U98" i="33" s="1"/>
  <c r="G97" i="33"/>
  <c r="Q97" i="33" s="1"/>
  <c r="U97" i="33" s="1"/>
  <c r="G96" i="33"/>
  <c r="Q96" i="33" s="1"/>
  <c r="U96" i="33" s="1"/>
  <c r="G95" i="33"/>
  <c r="Q95" i="33" s="1"/>
  <c r="U95" i="33" s="1"/>
  <c r="G94" i="33"/>
  <c r="Q94" i="33" s="1"/>
  <c r="U94" i="33" s="1"/>
  <c r="G93" i="33"/>
  <c r="Q93" i="33" s="1"/>
  <c r="U93" i="33" s="1"/>
  <c r="G92" i="33"/>
  <c r="Q92" i="33" s="1"/>
  <c r="U92" i="33" s="1"/>
  <c r="G91" i="33"/>
  <c r="Q91" i="33" s="1"/>
  <c r="U91" i="33" s="1"/>
  <c r="G90" i="33"/>
  <c r="Q90" i="33" s="1"/>
  <c r="U90" i="33" s="1"/>
  <c r="G89" i="33"/>
  <c r="Q89" i="33" s="1"/>
  <c r="U89" i="33" s="1"/>
  <c r="G88" i="33"/>
  <c r="Q88" i="33" s="1"/>
  <c r="U88" i="33" s="1"/>
  <c r="G87" i="33"/>
  <c r="Q87" i="33" s="1"/>
  <c r="U87" i="33" s="1"/>
  <c r="G86" i="33"/>
  <c r="Q86" i="33" s="1"/>
  <c r="U86" i="33" s="1"/>
  <c r="G85" i="33"/>
  <c r="Q85" i="33" s="1"/>
  <c r="U85" i="33" s="1"/>
  <c r="G84" i="33"/>
  <c r="Q84" i="33" s="1"/>
  <c r="U84" i="33" s="1"/>
  <c r="G83" i="33"/>
  <c r="Q83" i="33" s="1"/>
  <c r="U83" i="33" s="1"/>
  <c r="G82" i="33"/>
  <c r="Q82" i="33" s="1"/>
  <c r="U82" i="33" s="1"/>
  <c r="G81" i="33"/>
  <c r="Q81" i="33" s="1"/>
  <c r="U81" i="33" s="1"/>
  <c r="G80" i="33"/>
  <c r="Q80" i="33" s="1"/>
  <c r="U80" i="33" s="1"/>
  <c r="G79" i="33"/>
  <c r="Q79" i="33" s="1"/>
  <c r="U79" i="33" s="1"/>
  <c r="G78" i="33"/>
  <c r="Q78" i="33" s="1"/>
  <c r="U78" i="33" s="1"/>
  <c r="G77" i="33"/>
  <c r="Q77" i="33" s="1"/>
  <c r="U77" i="33" s="1"/>
  <c r="G76" i="33"/>
  <c r="Q76" i="33" s="1"/>
  <c r="U76" i="33" s="1"/>
  <c r="G75" i="33"/>
  <c r="Q75" i="33" s="1"/>
  <c r="U75" i="33" s="1"/>
  <c r="G74" i="33"/>
  <c r="Q74" i="33" s="1"/>
  <c r="U74" i="33" s="1"/>
  <c r="G73" i="33"/>
  <c r="Q73" i="33" s="1"/>
  <c r="U73" i="33" s="1"/>
  <c r="G72" i="33"/>
  <c r="Q72" i="33" s="1"/>
  <c r="U72" i="33" s="1"/>
  <c r="G71" i="33"/>
  <c r="Q71" i="33" s="1"/>
  <c r="U71" i="33" s="1"/>
  <c r="G70" i="33"/>
  <c r="Q70" i="33" s="1"/>
  <c r="U70" i="33" s="1"/>
  <c r="G69" i="33"/>
  <c r="Q69" i="33" s="1"/>
  <c r="U69" i="33" s="1"/>
  <c r="G68" i="33"/>
  <c r="Q68" i="33" s="1"/>
  <c r="U68" i="33" s="1"/>
  <c r="G67" i="33"/>
  <c r="Q67" i="33" s="1"/>
  <c r="U67" i="33" s="1"/>
  <c r="G66" i="33"/>
  <c r="Q66" i="33" s="1"/>
  <c r="U66" i="33" s="1"/>
  <c r="G65" i="33"/>
  <c r="Q65" i="33" s="1"/>
  <c r="U65" i="33" s="1"/>
  <c r="G64" i="33"/>
  <c r="Q64" i="33" s="1"/>
  <c r="U64" i="33" s="1"/>
  <c r="G63" i="33"/>
  <c r="Q63" i="33" s="1"/>
  <c r="U63" i="33" s="1"/>
  <c r="G62" i="33"/>
  <c r="Q62" i="33" s="1"/>
  <c r="U62" i="33" s="1"/>
  <c r="G61" i="33"/>
  <c r="Q61" i="33" s="1"/>
  <c r="U61" i="33" s="1"/>
  <c r="G60" i="33"/>
  <c r="Q60" i="33" s="1"/>
  <c r="U60" i="33" s="1"/>
  <c r="G59" i="33"/>
  <c r="Q59" i="33" s="1"/>
  <c r="U59" i="33" s="1"/>
  <c r="G58" i="33"/>
  <c r="Q58" i="33" s="1"/>
  <c r="U58" i="33" s="1"/>
  <c r="G57" i="33"/>
  <c r="Q57" i="33" s="1"/>
  <c r="U57" i="33" s="1"/>
  <c r="G56" i="33"/>
  <c r="Q56" i="33" s="1"/>
  <c r="U56" i="33" s="1"/>
  <c r="G55" i="33"/>
  <c r="Q55" i="33" s="1"/>
  <c r="U55" i="33" s="1"/>
  <c r="G54" i="33"/>
  <c r="Q54" i="33" s="1"/>
  <c r="U54" i="33" s="1"/>
  <c r="G53" i="33"/>
  <c r="Q53" i="33" s="1"/>
  <c r="U53" i="33" s="1"/>
  <c r="G52" i="33"/>
  <c r="Q52" i="33" s="1"/>
  <c r="U52" i="33" s="1"/>
  <c r="G51" i="33"/>
  <c r="Q51" i="33" s="1"/>
  <c r="U51" i="33" s="1"/>
  <c r="G50" i="33"/>
  <c r="Q50" i="33" s="1"/>
  <c r="U50" i="33" s="1"/>
  <c r="G49" i="33"/>
  <c r="Q49" i="33" s="1"/>
  <c r="U49" i="33" s="1"/>
  <c r="G48" i="33"/>
  <c r="Q48" i="33" s="1"/>
  <c r="U48" i="33" s="1"/>
  <c r="G47" i="33"/>
  <c r="Q47" i="33" s="1"/>
  <c r="U47" i="33" s="1"/>
  <c r="G46" i="33"/>
  <c r="Q46" i="33" s="1"/>
  <c r="U46" i="33" s="1"/>
  <c r="G45" i="33"/>
  <c r="Q45" i="33" s="1"/>
  <c r="U45" i="33" s="1"/>
  <c r="G44" i="33"/>
  <c r="Q44" i="33" s="1"/>
  <c r="U44" i="33" s="1"/>
  <c r="G43" i="33"/>
  <c r="Q43" i="33" s="1"/>
  <c r="U43" i="33" s="1"/>
  <c r="G42" i="33"/>
  <c r="Q42" i="33" s="1"/>
  <c r="U42" i="33" s="1"/>
  <c r="G41" i="33"/>
  <c r="Q41" i="33" s="1"/>
  <c r="U41" i="33" s="1"/>
  <c r="G40" i="33"/>
  <c r="Q40" i="33" s="1"/>
  <c r="U40" i="33" s="1"/>
  <c r="G39" i="33"/>
  <c r="Q39" i="33" s="1"/>
  <c r="U39" i="33" s="1"/>
  <c r="G38" i="33"/>
  <c r="Q38" i="33" s="1"/>
  <c r="U38" i="33" s="1"/>
  <c r="G37" i="33"/>
  <c r="Q37" i="33" s="1"/>
  <c r="U37" i="33" s="1"/>
  <c r="G36" i="33"/>
  <c r="Q36" i="33" s="1"/>
  <c r="U36" i="33" s="1"/>
  <c r="G35" i="33"/>
  <c r="Q35" i="33" s="1"/>
  <c r="U35" i="33" s="1"/>
  <c r="G34" i="33"/>
  <c r="Q34" i="33" s="1"/>
  <c r="U34" i="33" s="1"/>
  <c r="G33" i="33"/>
  <c r="Q33" i="33" s="1"/>
  <c r="U33" i="33" s="1"/>
  <c r="G32" i="33"/>
  <c r="Q32" i="33" s="1"/>
  <c r="U32" i="33" s="1"/>
  <c r="G31" i="33"/>
  <c r="Q31" i="33" s="1"/>
  <c r="U31" i="33" s="1"/>
  <c r="G30" i="33"/>
  <c r="Q30" i="33" s="1"/>
  <c r="U30" i="33" s="1"/>
  <c r="G29" i="33"/>
  <c r="Q29" i="33" s="1"/>
  <c r="U29" i="33" s="1"/>
  <c r="G28" i="33"/>
  <c r="Q28" i="33" s="1"/>
  <c r="U28" i="33" s="1"/>
  <c r="G27" i="33"/>
  <c r="Q27" i="33" s="1"/>
  <c r="U27" i="33" s="1"/>
  <c r="G26" i="33"/>
  <c r="Q26" i="33" s="1"/>
  <c r="U26" i="33" s="1"/>
  <c r="G25" i="33"/>
  <c r="Q25" i="33" s="1"/>
  <c r="U25" i="33" s="1"/>
  <c r="G24" i="33"/>
  <c r="Q24" i="33" s="1"/>
  <c r="U24" i="33" s="1"/>
  <c r="G23" i="33"/>
  <c r="Q23" i="33" s="1"/>
  <c r="U23" i="33" s="1"/>
  <c r="G22" i="33"/>
  <c r="Q22" i="33" s="1"/>
  <c r="U22" i="33" s="1"/>
  <c r="G21" i="33"/>
  <c r="Q21" i="33" s="1"/>
  <c r="U21" i="33" s="1"/>
  <c r="G20" i="33"/>
  <c r="Q20" i="33" s="1"/>
  <c r="U20" i="33" s="1"/>
  <c r="G19" i="33"/>
  <c r="Q19" i="33" s="1"/>
  <c r="U19" i="33" s="1"/>
  <c r="G18" i="33"/>
  <c r="Q18" i="33" s="1"/>
  <c r="U18" i="33" s="1"/>
  <c r="G17" i="33"/>
  <c r="Q17" i="33" s="1"/>
  <c r="U17" i="33" s="1"/>
  <c r="G16" i="33"/>
  <c r="Q16" i="33" s="1"/>
  <c r="U16" i="33" s="1"/>
  <c r="G15" i="33"/>
  <c r="Q15" i="33" s="1"/>
  <c r="U15" i="33" s="1"/>
  <c r="G14" i="33"/>
  <c r="Q14" i="33" s="1"/>
  <c r="U14" i="33" s="1"/>
  <c r="G13" i="33"/>
  <c r="Q13" i="33" s="1"/>
  <c r="U13" i="33" s="1"/>
  <c r="G12" i="33"/>
  <c r="Q12" i="33" s="1"/>
  <c r="U12" i="33" s="1"/>
  <c r="G11" i="33"/>
  <c r="Q11" i="33" s="1"/>
  <c r="U11" i="33" s="1"/>
  <c r="G10" i="33"/>
  <c r="Q10" i="33" s="1"/>
  <c r="U10" i="33" s="1"/>
  <c r="G9" i="33"/>
  <c r="Q9" i="33" s="1"/>
  <c r="U9" i="33" s="1"/>
  <c r="G8" i="33"/>
  <c r="Q8" i="33" s="1"/>
  <c r="U8" i="33" s="1"/>
  <c r="G7" i="33"/>
  <c r="Q7" i="33" s="1"/>
  <c r="U7" i="33" s="1"/>
  <c r="G6" i="33"/>
  <c r="Q6" i="33" s="1"/>
  <c r="U6" i="33" s="1"/>
  <c r="G5" i="33"/>
  <c r="Q5" i="33" s="1"/>
  <c r="U5" i="33" s="1"/>
  <c r="D29" i="32"/>
  <c r="A1" i="21" l="1"/>
  <c r="A1" i="17"/>
  <c r="B1" i="16"/>
  <c r="A1" i="29"/>
  <c r="A1" i="28"/>
  <c r="A1" i="26"/>
  <c r="I59" i="35" l="1"/>
  <c r="N59" i="35" s="1"/>
  <c r="I60" i="35"/>
  <c r="P60" i="35" s="1"/>
  <c r="L60" i="35"/>
  <c r="I61" i="35"/>
  <c r="Q61" i="35" s="1"/>
  <c r="AG3" i="34"/>
  <c r="R3" i="34"/>
  <c r="O61" i="35" l="1"/>
  <c r="N61" i="35"/>
  <c r="P61" i="35"/>
  <c r="L61" i="35"/>
  <c r="M61" i="35"/>
  <c r="S61" i="35"/>
  <c r="R61" i="35"/>
  <c r="R60" i="35"/>
  <c r="Q59" i="35"/>
  <c r="R59" i="35"/>
  <c r="M59" i="35"/>
  <c r="S59" i="35"/>
  <c r="L59" i="35"/>
  <c r="Q60" i="35"/>
  <c r="N60" i="35"/>
  <c r="P59" i="35"/>
  <c r="O59" i="35"/>
  <c r="O60" i="35"/>
  <c r="M60" i="35"/>
  <c r="S60" i="35"/>
  <c r="B10" i="39" l="1"/>
  <c r="H32" i="35" l="1"/>
  <c r="G32" i="35"/>
  <c r="F32" i="35"/>
  <c r="E32" i="35"/>
  <c r="D32" i="35"/>
  <c r="C32" i="35"/>
  <c r="N17" i="32"/>
  <c r="M17" i="32"/>
  <c r="L17" i="32"/>
  <c r="K17" i="32"/>
  <c r="J17" i="32"/>
  <c r="I17" i="32"/>
  <c r="H17" i="32"/>
  <c r="G17" i="32"/>
  <c r="F17" i="32"/>
  <c r="E17" i="32"/>
  <c r="P4" i="36" l="1"/>
  <c r="I26" i="35"/>
  <c r="H26" i="35"/>
  <c r="G26" i="35"/>
  <c r="I25" i="35"/>
  <c r="H25" i="35"/>
  <c r="G25" i="35"/>
  <c r="I24" i="35"/>
  <c r="H24" i="35"/>
  <c r="G24" i="35"/>
  <c r="I23" i="35"/>
  <c r="H23" i="35"/>
  <c r="G23" i="35"/>
  <c r="I22" i="35"/>
  <c r="H22" i="35"/>
  <c r="G22" i="35"/>
  <c r="I21" i="35"/>
  <c r="H21" i="35"/>
  <c r="G21" i="35"/>
  <c r="I20" i="35"/>
  <c r="H20" i="35"/>
  <c r="G20" i="35"/>
  <c r="I19" i="35"/>
  <c r="H19" i="35"/>
  <c r="G19" i="35"/>
  <c r="I18" i="35"/>
  <c r="H18" i="35"/>
  <c r="G18" i="35"/>
  <c r="I17" i="35"/>
  <c r="H17" i="35"/>
  <c r="G17" i="35"/>
  <c r="I16" i="35"/>
  <c r="H16" i="35"/>
  <c r="G16" i="35"/>
  <c r="I15" i="35"/>
  <c r="H15" i="35"/>
  <c r="G15" i="35"/>
  <c r="I14" i="35"/>
  <c r="H14" i="35"/>
  <c r="G14" i="35"/>
  <c r="I13" i="35"/>
  <c r="H13" i="35"/>
  <c r="G13" i="35"/>
  <c r="N2" i="32"/>
  <c r="M2" i="32"/>
  <c r="L2" i="32"/>
  <c r="K2" i="32"/>
  <c r="J2" i="32"/>
  <c r="I2" i="32"/>
  <c r="H2" i="32"/>
  <c r="G2" i="32"/>
  <c r="F2" i="32"/>
  <c r="E2" i="32"/>
  <c r="R4" i="36"/>
  <c r="Q4" i="36"/>
  <c r="N4" i="36"/>
  <c r="W300" i="33"/>
  <c r="V300" i="33"/>
  <c r="W299" i="33"/>
  <c r="V299" i="33"/>
  <c r="W298" i="33"/>
  <c r="V298" i="33"/>
  <c r="W297" i="33"/>
  <c r="V297" i="33"/>
  <c r="W296" i="33"/>
  <c r="V296" i="33"/>
  <c r="W295" i="33"/>
  <c r="V295" i="33"/>
  <c r="W294" i="33"/>
  <c r="V294" i="33"/>
  <c r="W293" i="33"/>
  <c r="V293" i="33"/>
  <c r="W292" i="33"/>
  <c r="V292" i="33"/>
  <c r="W291" i="33"/>
  <c r="V291" i="33"/>
  <c r="W290" i="33"/>
  <c r="V290" i="33"/>
  <c r="W289" i="33"/>
  <c r="V289" i="33"/>
  <c r="W288" i="33"/>
  <c r="V288" i="33"/>
  <c r="W287" i="33"/>
  <c r="V287" i="33"/>
  <c r="W286" i="33"/>
  <c r="V286" i="33"/>
  <c r="W285" i="33"/>
  <c r="V285" i="33"/>
  <c r="W284" i="33"/>
  <c r="V284" i="33"/>
  <c r="W283" i="33"/>
  <c r="V283" i="33"/>
  <c r="W282" i="33"/>
  <c r="V282" i="33"/>
  <c r="W281" i="33"/>
  <c r="V281" i="33"/>
  <c r="W280" i="33"/>
  <c r="V280" i="33"/>
  <c r="W279" i="33"/>
  <c r="V279" i="33"/>
  <c r="W278" i="33"/>
  <c r="V278" i="33"/>
  <c r="W277" i="33"/>
  <c r="V277" i="33"/>
  <c r="W276" i="33"/>
  <c r="V276" i="33"/>
  <c r="W275" i="33"/>
  <c r="V275" i="33"/>
  <c r="W274" i="33"/>
  <c r="V274" i="33"/>
  <c r="W273" i="33"/>
  <c r="V273" i="33"/>
  <c r="W272" i="33"/>
  <c r="V272" i="33"/>
  <c r="W271" i="33"/>
  <c r="V271" i="33"/>
  <c r="W270" i="33"/>
  <c r="V270" i="33"/>
  <c r="W269" i="33"/>
  <c r="V269" i="33"/>
  <c r="W268" i="33"/>
  <c r="V268" i="33"/>
  <c r="W267" i="33"/>
  <c r="V267" i="33"/>
  <c r="W266" i="33"/>
  <c r="V266" i="33"/>
  <c r="W265" i="33"/>
  <c r="V265" i="33"/>
  <c r="W264" i="33"/>
  <c r="V264" i="33"/>
  <c r="W263" i="33"/>
  <c r="V263" i="33"/>
  <c r="W262" i="33"/>
  <c r="V262" i="33"/>
  <c r="W261" i="33"/>
  <c r="V261" i="33"/>
  <c r="W260" i="33"/>
  <c r="V260" i="33"/>
  <c r="W259" i="33"/>
  <c r="V259" i="33"/>
  <c r="W258" i="33"/>
  <c r="V258" i="33"/>
  <c r="W257" i="33"/>
  <c r="V257" i="33"/>
  <c r="W256" i="33"/>
  <c r="V256" i="33"/>
  <c r="W255" i="33"/>
  <c r="V255" i="33"/>
  <c r="W254" i="33"/>
  <c r="V254" i="33"/>
  <c r="W253" i="33"/>
  <c r="V253" i="33"/>
  <c r="W252" i="33"/>
  <c r="V252" i="33"/>
  <c r="W251" i="33"/>
  <c r="V251" i="33"/>
  <c r="W250" i="33"/>
  <c r="V250" i="33"/>
  <c r="W249" i="33"/>
  <c r="V249" i="33"/>
  <c r="W248" i="33"/>
  <c r="V248" i="33"/>
  <c r="W247" i="33"/>
  <c r="V247" i="33"/>
  <c r="W246" i="33"/>
  <c r="V246" i="33"/>
  <c r="W245" i="33"/>
  <c r="V245" i="33"/>
  <c r="W244" i="33"/>
  <c r="V244" i="33"/>
  <c r="W243" i="33"/>
  <c r="V243" i="33"/>
  <c r="W242" i="33"/>
  <c r="V242" i="33"/>
  <c r="W241" i="33"/>
  <c r="V241" i="33"/>
  <c r="W240" i="33"/>
  <c r="V240" i="33"/>
  <c r="W239" i="33"/>
  <c r="V239" i="33"/>
  <c r="W238" i="33"/>
  <c r="V238" i="33"/>
  <c r="W237" i="33"/>
  <c r="V237" i="33"/>
  <c r="W236" i="33"/>
  <c r="V236" i="33"/>
  <c r="W235" i="33"/>
  <c r="V235" i="33"/>
  <c r="W234" i="33"/>
  <c r="V234" i="33"/>
  <c r="W233" i="33"/>
  <c r="V233" i="33"/>
  <c r="W232" i="33"/>
  <c r="V232" i="33"/>
  <c r="W231" i="33"/>
  <c r="V231" i="33"/>
  <c r="W230" i="33"/>
  <c r="V230" i="33"/>
  <c r="W229" i="33"/>
  <c r="V229" i="33"/>
  <c r="W228" i="33"/>
  <c r="V228" i="33"/>
  <c r="W227" i="33"/>
  <c r="V227" i="33"/>
  <c r="W226" i="33"/>
  <c r="V226" i="33"/>
  <c r="W225" i="33"/>
  <c r="V225" i="33"/>
  <c r="W224" i="33"/>
  <c r="V224" i="33"/>
  <c r="W223" i="33"/>
  <c r="V223" i="33"/>
  <c r="W222" i="33"/>
  <c r="V222" i="33"/>
  <c r="W221" i="33"/>
  <c r="V221" i="33"/>
  <c r="W220" i="33"/>
  <c r="V220" i="33"/>
  <c r="W219" i="33"/>
  <c r="V219" i="33"/>
  <c r="W218" i="33"/>
  <c r="V218" i="33"/>
  <c r="W217" i="33"/>
  <c r="V217" i="33"/>
  <c r="W216" i="33"/>
  <c r="V216" i="33"/>
  <c r="W215" i="33"/>
  <c r="V215" i="33"/>
  <c r="W214" i="33"/>
  <c r="V214" i="33"/>
  <c r="W213" i="33"/>
  <c r="V213" i="33"/>
  <c r="W212" i="33"/>
  <c r="V212" i="33"/>
  <c r="W211" i="33"/>
  <c r="V211" i="33"/>
  <c r="W210" i="33"/>
  <c r="V210" i="33"/>
  <c r="W209" i="33"/>
  <c r="V209" i="33"/>
  <c r="W208" i="33"/>
  <c r="V208" i="33"/>
  <c r="W207" i="33"/>
  <c r="V207" i="33"/>
  <c r="W206" i="33"/>
  <c r="V206" i="33"/>
  <c r="W205" i="33"/>
  <c r="V205" i="33"/>
  <c r="W204" i="33"/>
  <c r="V204" i="33"/>
  <c r="W203" i="33"/>
  <c r="V203" i="33"/>
  <c r="W202" i="33"/>
  <c r="V202" i="33"/>
  <c r="W201" i="33"/>
  <c r="V201" i="33"/>
  <c r="W200" i="33"/>
  <c r="V200" i="33"/>
  <c r="W199" i="33"/>
  <c r="V199" i="33"/>
  <c r="W198" i="33"/>
  <c r="V198" i="33"/>
  <c r="W197" i="33"/>
  <c r="V197" i="33"/>
  <c r="W196" i="33"/>
  <c r="V196" i="33"/>
  <c r="W195" i="33"/>
  <c r="V195" i="33"/>
  <c r="W194" i="33"/>
  <c r="V194" i="33"/>
  <c r="W193" i="33"/>
  <c r="V193" i="33"/>
  <c r="W192" i="33"/>
  <c r="V192" i="33"/>
  <c r="W191" i="33"/>
  <c r="V191" i="33"/>
  <c r="W190" i="33"/>
  <c r="V190" i="33"/>
  <c r="W189" i="33"/>
  <c r="V189" i="33"/>
  <c r="W188" i="33"/>
  <c r="V188" i="33"/>
  <c r="W187" i="33"/>
  <c r="V187" i="33"/>
  <c r="W186" i="33"/>
  <c r="V186" i="33"/>
  <c r="W185" i="33"/>
  <c r="V185" i="33"/>
  <c r="W184" i="33"/>
  <c r="V184" i="33"/>
  <c r="W183" i="33"/>
  <c r="V183" i="33"/>
  <c r="W182" i="33"/>
  <c r="V182" i="33"/>
  <c r="W181" i="33"/>
  <c r="V181" i="33"/>
  <c r="W180" i="33"/>
  <c r="V180" i="33"/>
  <c r="W179" i="33"/>
  <c r="V179" i="33"/>
  <c r="W178" i="33"/>
  <c r="V178" i="33"/>
  <c r="W177" i="33"/>
  <c r="V177" i="33"/>
  <c r="W176" i="33"/>
  <c r="V176" i="33"/>
  <c r="W175" i="33"/>
  <c r="V175" i="33"/>
  <c r="W174" i="33"/>
  <c r="V174" i="33"/>
  <c r="W173" i="33"/>
  <c r="V173" i="33"/>
  <c r="W172" i="33"/>
  <c r="V172" i="33"/>
  <c r="W171" i="33"/>
  <c r="V171" i="33"/>
  <c r="W170" i="33"/>
  <c r="V170" i="33"/>
  <c r="W169" i="33"/>
  <c r="V169" i="33"/>
  <c r="W168" i="33"/>
  <c r="V168" i="33"/>
  <c r="W167" i="33"/>
  <c r="V167" i="33"/>
  <c r="W166" i="33"/>
  <c r="V166" i="33"/>
  <c r="W165" i="33"/>
  <c r="V165" i="33"/>
  <c r="W164" i="33"/>
  <c r="V164" i="33"/>
  <c r="W163" i="33"/>
  <c r="V163" i="33"/>
  <c r="W162" i="33"/>
  <c r="V162" i="33"/>
  <c r="W161" i="33"/>
  <c r="V161" i="33"/>
  <c r="W160" i="33"/>
  <c r="V160" i="33"/>
  <c r="W159" i="33"/>
  <c r="V159" i="33"/>
  <c r="W158" i="33"/>
  <c r="V158" i="33"/>
  <c r="W157" i="33"/>
  <c r="V157" i="33"/>
  <c r="W156" i="33"/>
  <c r="V156" i="33"/>
  <c r="W155" i="33"/>
  <c r="V155" i="33"/>
  <c r="W154" i="33"/>
  <c r="V154" i="33"/>
  <c r="W153" i="33"/>
  <c r="V153" i="33"/>
  <c r="W152" i="33"/>
  <c r="V152" i="33"/>
  <c r="W151" i="33"/>
  <c r="V151" i="33"/>
  <c r="W150" i="33"/>
  <c r="V150" i="33"/>
  <c r="W149" i="33"/>
  <c r="V149" i="33"/>
  <c r="W148" i="33"/>
  <c r="V148" i="33"/>
  <c r="W147" i="33"/>
  <c r="V147" i="33"/>
  <c r="W146" i="33"/>
  <c r="V146" i="33"/>
  <c r="W145" i="33"/>
  <c r="V145" i="33"/>
  <c r="W144" i="33"/>
  <c r="V144" i="33"/>
  <c r="W143" i="33"/>
  <c r="V143" i="33"/>
  <c r="W142" i="33"/>
  <c r="V142" i="33"/>
  <c r="W141" i="33"/>
  <c r="V141" i="33"/>
  <c r="W140" i="33"/>
  <c r="V140" i="33"/>
  <c r="W139" i="33"/>
  <c r="V139" i="33"/>
  <c r="W138" i="33"/>
  <c r="V138" i="33"/>
  <c r="W137" i="33"/>
  <c r="V137" i="33"/>
  <c r="W136" i="33"/>
  <c r="V136" i="33"/>
  <c r="W135" i="33"/>
  <c r="V135" i="33"/>
  <c r="W134" i="33"/>
  <c r="V134" i="33"/>
  <c r="W133" i="33"/>
  <c r="V133" i="33"/>
  <c r="W132" i="33"/>
  <c r="V132" i="33"/>
  <c r="W131" i="33"/>
  <c r="V131" i="33"/>
  <c r="W130" i="33"/>
  <c r="V130" i="33"/>
  <c r="W129" i="33"/>
  <c r="V129" i="33"/>
  <c r="W128" i="33"/>
  <c r="V128" i="33"/>
  <c r="W127" i="33"/>
  <c r="V127" i="33"/>
  <c r="W126" i="33"/>
  <c r="V126" i="33"/>
  <c r="W125" i="33"/>
  <c r="V125" i="33"/>
  <c r="W124" i="33"/>
  <c r="V124" i="33"/>
  <c r="W123" i="33"/>
  <c r="V123" i="33"/>
  <c r="W122" i="33"/>
  <c r="V122" i="33"/>
  <c r="W121" i="33"/>
  <c r="V121" i="33"/>
  <c r="W120" i="33"/>
  <c r="V120" i="33"/>
  <c r="W119" i="33"/>
  <c r="V119" i="33"/>
  <c r="W118" i="33"/>
  <c r="V118" i="33"/>
  <c r="W117" i="33"/>
  <c r="V117" i="33"/>
  <c r="W116" i="33"/>
  <c r="V116" i="33"/>
  <c r="W115" i="33"/>
  <c r="V115" i="33"/>
  <c r="W114" i="33"/>
  <c r="V114" i="33"/>
  <c r="W113" i="33"/>
  <c r="V113" i="33"/>
  <c r="W112" i="33"/>
  <c r="V112" i="33"/>
  <c r="W111" i="33"/>
  <c r="V111" i="33"/>
  <c r="W110" i="33"/>
  <c r="V110" i="33"/>
  <c r="W109" i="33"/>
  <c r="V109" i="33"/>
  <c r="W108" i="33"/>
  <c r="V108" i="33"/>
  <c r="W107" i="33"/>
  <c r="V107" i="33"/>
  <c r="W106" i="33"/>
  <c r="V106" i="33"/>
  <c r="W105" i="33"/>
  <c r="V105" i="33"/>
  <c r="W104" i="33"/>
  <c r="V104" i="33"/>
  <c r="W103" i="33"/>
  <c r="V103" i="33"/>
  <c r="W102" i="33"/>
  <c r="V102" i="33"/>
  <c r="W101" i="33"/>
  <c r="V101" i="33"/>
  <c r="W100" i="33"/>
  <c r="V100" i="33"/>
  <c r="W99" i="33"/>
  <c r="V99" i="33"/>
  <c r="W98" i="33"/>
  <c r="V98" i="33"/>
  <c r="W97" i="33"/>
  <c r="V97" i="33"/>
  <c r="W96" i="33"/>
  <c r="V96" i="33"/>
  <c r="W95" i="33"/>
  <c r="V95" i="33"/>
  <c r="W94" i="33"/>
  <c r="V94" i="33"/>
  <c r="W93" i="33"/>
  <c r="V93" i="33"/>
  <c r="W92" i="33"/>
  <c r="V92" i="33"/>
  <c r="W91" i="33"/>
  <c r="V91" i="33"/>
  <c r="W90" i="33"/>
  <c r="V90" i="33"/>
  <c r="W89" i="33"/>
  <c r="V89" i="33"/>
  <c r="W88" i="33"/>
  <c r="V88" i="33"/>
  <c r="W87" i="33"/>
  <c r="V87" i="33"/>
  <c r="W86" i="33"/>
  <c r="V86" i="33"/>
  <c r="W85" i="33"/>
  <c r="V85" i="33"/>
  <c r="W84" i="33"/>
  <c r="V84" i="33"/>
  <c r="W83" i="33"/>
  <c r="V83" i="33"/>
  <c r="W82" i="33"/>
  <c r="V82" i="33"/>
  <c r="W81" i="33"/>
  <c r="V81" i="33"/>
  <c r="W80" i="33"/>
  <c r="V80" i="33"/>
  <c r="W79" i="33"/>
  <c r="V79" i="33"/>
  <c r="W78" i="33"/>
  <c r="V78" i="33"/>
  <c r="W77" i="33"/>
  <c r="V77" i="33"/>
  <c r="W76" i="33"/>
  <c r="V76" i="33"/>
  <c r="W75" i="33"/>
  <c r="V75" i="33"/>
  <c r="W74" i="33"/>
  <c r="V74" i="33"/>
  <c r="W73" i="33"/>
  <c r="V73" i="33"/>
  <c r="W72" i="33"/>
  <c r="V72" i="33"/>
  <c r="W71" i="33"/>
  <c r="V71" i="33"/>
  <c r="W70" i="33"/>
  <c r="V70" i="33"/>
  <c r="W69" i="33"/>
  <c r="V69" i="33"/>
  <c r="W68" i="33"/>
  <c r="V68" i="33"/>
  <c r="W67" i="33"/>
  <c r="V67" i="33"/>
  <c r="W66" i="33"/>
  <c r="V66" i="33"/>
  <c r="W65" i="33"/>
  <c r="V65" i="33"/>
  <c r="W64" i="33"/>
  <c r="V64" i="33"/>
  <c r="W63" i="33"/>
  <c r="V63" i="33"/>
  <c r="W62" i="33"/>
  <c r="V62" i="33"/>
  <c r="W61" i="33"/>
  <c r="V61" i="33"/>
  <c r="W60" i="33"/>
  <c r="V60" i="33"/>
  <c r="W59" i="33"/>
  <c r="V59" i="33"/>
  <c r="W58" i="33"/>
  <c r="V58" i="33"/>
  <c r="W57" i="33"/>
  <c r="V57" i="33"/>
  <c r="W56" i="33"/>
  <c r="V56" i="33"/>
  <c r="W55" i="33"/>
  <c r="V55" i="33"/>
  <c r="W54" i="33"/>
  <c r="V54" i="33"/>
  <c r="W53" i="33"/>
  <c r="V53" i="33"/>
  <c r="W52" i="33"/>
  <c r="V52" i="33"/>
  <c r="W51" i="33"/>
  <c r="V51" i="33"/>
  <c r="W50" i="33"/>
  <c r="V50" i="33"/>
  <c r="W49" i="33"/>
  <c r="V49" i="33"/>
  <c r="W48" i="33"/>
  <c r="V48" i="33"/>
  <c r="W47" i="33"/>
  <c r="V47" i="33"/>
  <c r="W46" i="33"/>
  <c r="V46" i="33"/>
  <c r="W45" i="33"/>
  <c r="V45" i="33"/>
  <c r="W44" i="33"/>
  <c r="V44" i="33"/>
  <c r="W43" i="33"/>
  <c r="V43" i="33"/>
  <c r="W42" i="33"/>
  <c r="V42" i="33"/>
  <c r="W41" i="33"/>
  <c r="V41" i="33"/>
  <c r="W40" i="33"/>
  <c r="V40" i="33"/>
  <c r="W39" i="33"/>
  <c r="V39" i="33"/>
  <c r="W38" i="33"/>
  <c r="V38" i="33"/>
  <c r="W37" i="33"/>
  <c r="V37" i="33"/>
  <c r="W36" i="33"/>
  <c r="V36" i="33"/>
  <c r="W35" i="33"/>
  <c r="V35" i="33"/>
  <c r="W34" i="33"/>
  <c r="V34" i="33"/>
  <c r="W33" i="33"/>
  <c r="V33" i="33"/>
  <c r="W32" i="33"/>
  <c r="V32" i="33"/>
  <c r="W31" i="33"/>
  <c r="V31" i="33"/>
  <c r="W30" i="33"/>
  <c r="V30" i="33"/>
  <c r="W29" i="33"/>
  <c r="V29" i="33"/>
  <c r="W28" i="33"/>
  <c r="V28" i="33"/>
  <c r="W27" i="33"/>
  <c r="V27" i="33"/>
  <c r="W26" i="33"/>
  <c r="V26" i="33"/>
  <c r="W25" i="33"/>
  <c r="V25" i="33"/>
  <c r="W24" i="33"/>
  <c r="V24" i="33"/>
  <c r="W23" i="33"/>
  <c r="V23" i="33"/>
  <c r="W22" i="33"/>
  <c r="V22" i="33"/>
  <c r="W21" i="33"/>
  <c r="V21" i="33"/>
  <c r="W20" i="33"/>
  <c r="V20" i="33"/>
  <c r="W19" i="33"/>
  <c r="V19" i="33"/>
  <c r="W18" i="33"/>
  <c r="V18" i="33"/>
  <c r="W17" i="33"/>
  <c r="V17" i="33"/>
  <c r="W16" i="33"/>
  <c r="V16" i="33"/>
  <c r="W15" i="33"/>
  <c r="V15" i="33"/>
  <c r="W14" i="33"/>
  <c r="V14" i="33"/>
  <c r="W13" i="33"/>
  <c r="V13" i="33"/>
  <c r="W12" i="33"/>
  <c r="V12" i="33"/>
  <c r="W11" i="33"/>
  <c r="V11" i="33"/>
  <c r="W10" i="33"/>
  <c r="V10" i="33"/>
  <c r="W9" i="33"/>
  <c r="V9" i="33"/>
  <c r="W8" i="33"/>
  <c r="V8" i="33"/>
  <c r="W7" i="33"/>
  <c r="V7" i="33"/>
  <c r="W6" i="33"/>
  <c r="V6" i="33"/>
  <c r="W5" i="33"/>
  <c r="V5" i="33"/>
  <c r="AG4" i="33"/>
  <c r="AF4" i="33"/>
  <c r="AE4" i="33"/>
  <c r="B10" i="32"/>
  <c r="B6" i="32"/>
  <c r="L31" i="35"/>
  <c r="K31" i="35"/>
  <c r="J31" i="35"/>
  <c r="I31" i="35"/>
  <c r="DD3" i="34"/>
  <c r="CO3" i="34"/>
  <c r="BZ3" i="34"/>
  <c r="BK3" i="34"/>
  <c r="AV3" i="34"/>
  <c r="C3" i="34"/>
  <c r="G4" i="38"/>
  <c r="E8" i="32" l="1"/>
  <c r="E5" i="32"/>
  <c r="E12" i="32"/>
  <c r="F12" i="32"/>
  <c r="F8" i="32"/>
  <c r="F5" i="32"/>
  <c r="N12" i="32"/>
  <c r="N5" i="32"/>
  <c r="N8" i="32"/>
  <c r="M12" i="32"/>
  <c r="M8" i="32"/>
  <c r="M5" i="32"/>
  <c r="L12" i="32"/>
  <c r="L8" i="32"/>
  <c r="L5" i="32"/>
  <c r="K5" i="32"/>
  <c r="K12" i="32"/>
  <c r="K8" i="32"/>
  <c r="J5" i="32"/>
  <c r="J12" i="32"/>
  <c r="J8" i="32"/>
  <c r="I12" i="32"/>
  <c r="I8" i="32"/>
  <c r="I5" i="32"/>
  <c r="H12" i="32"/>
  <c r="H8" i="32"/>
  <c r="H5" i="32"/>
  <c r="G12" i="32"/>
  <c r="G5" i="32"/>
  <c r="G8" i="32"/>
  <c r="AD100" i="36" l="1"/>
  <c r="AD99" i="36"/>
  <c r="AD98" i="36"/>
  <c r="AD97" i="36"/>
  <c r="AD96" i="36"/>
  <c r="AD95" i="36"/>
  <c r="AD94" i="36"/>
  <c r="AD93" i="36"/>
  <c r="AD92" i="36"/>
  <c r="AD91" i="36"/>
  <c r="AD90" i="36"/>
  <c r="AD89" i="36"/>
  <c r="AD88" i="36"/>
  <c r="AD87" i="36"/>
  <c r="AD86" i="36"/>
  <c r="AD85" i="36"/>
  <c r="AD84" i="36"/>
  <c r="AD83" i="36"/>
  <c r="AD82" i="36"/>
  <c r="AD81" i="36"/>
  <c r="AD80" i="36"/>
  <c r="AD79" i="36"/>
  <c r="AD78" i="36"/>
  <c r="AD77" i="36"/>
  <c r="AD76" i="36"/>
  <c r="AD75" i="36"/>
  <c r="AD74" i="36"/>
  <c r="AD73" i="36"/>
  <c r="AD72" i="36"/>
  <c r="AD71" i="36"/>
  <c r="AD70" i="36"/>
  <c r="AD69" i="36"/>
  <c r="AD68" i="36"/>
  <c r="AD67" i="36"/>
  <c r="AD66" i="36"/>
  <c r="AD65" i="36"/>
  <c r="AD64" i="36"/>
  <c r="AD63" i="36"/>
  <c r="AD62" i="36"/>
  <c r="AD61" i="36"/>
  <c r="AD60" i="36"/>
  <c r="AD59" i="36"/>
  <c r="AD58" i="36"/>
  <c r="AD57" i="36"/>
  <c r="AD56" i="36"/>
  <c r="AD55" i="36"/>
  <c r="AD54" i="36"/>
  <c r="AD53" i="36"/>
  <c r="AD52" i="36"/>
  <c r="AD51" i="36"/>
  <c r="AD50" i="36"/>
  <c r="AD49" i="36"/>
  <c r="AD48" i="36"/>
  <c r="AD47" i="36"/>
  <c r="AD46" i="36"/>
  <c r="AD45" i="36"/>
  <c r="AD44" i="36"/>
  <c r="AD43" i="36"/>
  <c r="AD42" i="36"/>
  <c r="AD41" i="36"/>
  <c r="AD40" i="36"/>
  <c r="AD39" i="36"/>
  <c r="AD38" i="36"/>
  <c r="AD37" i="36"/>
  <c r="AD36" i="36"/>
  <c r="AD35" i="36"/>
  <c r="AD34" i="36"/>
  <c r="AD33" i="36"/>
  <c r="AD32" i="36"/>
  <c r="AD31" i="36"/>
  <c r="AD30" i="36"/>
  <c r="AD29" i="36"/>
  <c r="AD28" i="36"/>
  <c r="AD27" i="36"/>
  <c r="AD26" i="36"/>
  <c r="AD25" i="36"/>
  <c r="AD24" i="36"/>
  <c r="AD23" i="36"/>
  <c r="AD22" i="36"/>
  <c r="AD21" i="36"/>
  <c r="AD20" i="36"/>
  <c r="AD19" i="36"/>
  <c r="AD18" i="36"/>
  <c r="AD17" i="36"/>
  <c r="AD16" i="36"/>
  <c r="AD15" i="36"/>
  <c r="AD14" i="36"/>
  <c r="AD13" i="36"/>
  <c r="AD12" i="36"/>
  <c r="AD11" i="36"/>
  <c r="AD10" i="36"/>
  <c r="AD9" i="36"/>
  <c r="AD8" i="36"/>
  <c r="AD7" i="36"/>
  <c r="AD6" i="36"/>
  <c r="AD5" i="36"/>
  <c r="I58" i="35"/>
  <c r="I57" i="35"/>
  <c r="I56" i="35"/>
  <c r="I55" i="35"/>
  <c r="I54" i="35"/>
  <c r="I53" i="35"/>
  <c r="I52" i="35"/>
  <c r="I51" i="35"/>
  <c r="I50" i="35"/>
  <c r="I49" i="35"/>
  <c r="I48" i="35"/>
  <c r="I47" i="35"/>
  <c r="I46" i="35"/>
  <c r="I45" i="35"/>
  <c r="I44" i="35"/>
  <c r="I43" i="35"/>
  <c r="I42" i="35"/>
  <c r="I41" i="35"/>
  <c r="L41" i="35" s="1"/>
  <c r="I40" i="35"/>
  <c r="I39" i="35"/>
  <c r="I38" i="35"/>
  <c r="R38" i="35" s="1"/>
  <c r="I37" i="35"/>
  <c r="I36" i="35"/>
  <c r="I35" i="35"/>
  <c r="I34" i="35"/>
  <c r="O34" i="35" s="1"/>
  <c r="I33" i="35"/>
  <c r="J26" i="35"/>
  <c r="J25" i="35"/>
  <c r="A25" i="35"/>
  <c r="A24" i="35" s="1"/>
  <c r="A23" i="35" s="1"/>
  <c r="A22" i="35" s="1"/>
  <c r="A21" i="35" s="1"/>
  <c r="A20" i="35" s="1"/>
  <c r="A19" i="35" s="1"/>
  <c r="A18" i="35" s="1"/>
  <c r="A17" i="35" s="1"/>
  <c r="A16" i="35" s="1"/>
  <c r="A15" i="35" s="1"/>
  <c r="A14" i="35" s="1"/>
  <c r="A13" i="35" s="1"/>
  <c r="A12" i="35" s="1"/>
  <c r="A11" i="35" s="1"/>
  <c r="A10" i="35" s="1"/>
  <c r="A9" i="35" s="1"/>
  <c r="A8" i="35" s="1"/>
  <c r="A7" i="35" s="1"/>
  <c r="A6" i="35" s="1"/>
  <c r="J24" i="35"/>
  <c r="J23" i="35"/>
  <c r="J22" i="35"/>
  <c r="J21" i="35"/>
  <c r="J20" i="35"/>
  <c r="J19" i="35"/>
  <c r="J18" i="35"/>
  <c r="J17" i="35"/>
  <c r="J16" i="35"/>
  <c r="J15" i="35"/>
  <c r="J14" i="35"/>
  <c r="J13" i="35"/>
  <c r="DO136" i="34"/>
  <c r="DH136" i="34"/>
  <c r="CZ136" i="34"/>
  <c r="CS136" i="34"/>
  <c r="CK136" i="34"/>
  <c r="CD136" i="34"/>
  <c r="BV136" i="34"/>
  <c r="BO136" i="34"/>
  <c r="BG136" i="34"/>
  <c r="AZ136" i="34"/>
  <c r="AR136" i="34"/>
  <c r="AK136" i="34"/>
  <c r="AC136" i="34"/>
  <c r="V136" i="34"/>
  <c r="N136" i="34"/>
  <c r="G136" i="34"/>
  <c r="DO135" i="34"/>
  <c r="DH135" i="34"/>
  <c r="CZ135" i="34"/>
  <c r="CS135" i="34"/>
  <c r="CK135" i="34"/>
  <c r="CD135" i="34"/>
  <c r="BV135" i="34"/>
  <c r="BO135" i="34"/>
  <c r="BG135" i="34"/>
  <c r="AZ135" i="34"/>
  <c r="AR135" i="34"/>
  <c r="AK135" i="34"/>
  <c r="AC135" i="34"/>
  <c r="V135" i="34"/>
  <c r="N135" i="34"/>
  <c r="G135" i="34"/>
  <c r="DO134" i="34"/>
  <c r="DH134" i="34"/>
  <c r="CZ134" i="34"/>
  <c r="CS134" i="34"/>
  <c r="CK134" i="34"/>
  <c r="CD134" i="34"/>
  <c r="BV134" i="34"/>
  <c r="BO134" i="34"/>
  <c r="BG134" i="34"/>
  <c r="AZ134" i="34"/>
  <c r="AR134" i="34"/>
  <c r="AK134" i="34"/>
  <c r="AC134" i="34"/>
  <c r="V134" i="34"/>
  <c r="N134" i="34"/>
  <c r="G134" i="34"/>
  <c r="DO133" i="34"/>
  <c r="DH133" i="34"/>
  <c r="CZ133" i="34"/>
  <c r="CS133" i="34"/>
  <c r="CK133" i="34"/>
  <c r="CD133" i="34"/>
  <c r="BV133" i="34"/>
  <c r="BO133" i="34"/>
  <c r="BG133" i="34"/>
  <c r="AZ133" i="34"/>
  <c r="AR133" i="34"/>
  <c r="AK133" i="34"/>
  <c r="AC133" i="34"/>
  <c r="V133" i="34"/>
  <c r="N133" i="34"/>
  <c r="G133" i="34"/>
  <c r="DO132" i="34"/>
  <c r="DH132" i="34"/>
  <c r="CZ132" i="34"/>
  <c r="CS132" i="34"/>
  <c r="CK132" i="34"/>
  <c r="CD132" i="34"/>
  <c r="BV132" i="34"/>
  <c r="BO132" i="34"/>
  <c r="BG132" i="34"/>
  <c r="AZ132" i="34"/>
  <c r="AR132" i="34"/>
  <c r="AK132" i="34"/>
  <c r="AC132" i="34"/>
  <c r="V132" i="34"/>
  <c r="N132" i="34"/>
  <c r="G132" i="34"/>
  <c r="DO131" i="34"/>
  <c r="DO130" i="34" s="1"/>
  <c r="DH131" i="34"/>
  <c r="DH130" i="34" s="1"/>
  <c r="CZ131" i="34"/>
  <c r="CS131" i="34"/>
  <c r="CK131" i="34"/>
  <c r="CK130" i="34" s="1"/>
  <c r="CD131" i="34"/>
  <c r="CD130" i="34" s="1"/>
  <c r="BV131" i="34"/>
  <c r="BO131" i="34"/>
  <c r="BG131" i="34"/>
  <c r="BG130" i="34" s="1"/>
  <c r="AZ131" i="34"/>
  <c r="AZ130" i="34" s="1"/>
  <c r="AR131" i="34"/>
  <c r="AK131" i="34"/>
  <c r="AC131" i="34"/>
  <c r="AC130" i="34" s="1"/>
  <c r="V131" i="34"/>
  <c r="V130" i="34" s="1"/>
  <c r="N131" i="34"/>
  <c r="G131" i="34"/>
  <c r="G130" i="34" s="1"/>
  <c r="DQ130" i="34"/>
  <c r="DP130" i="34"/>
  <c r="DN130" i="34"/>
  <c r="DM130" i="34"/>
  <c r="DL130" i="34"/>
  <c r="DK130" i="34"/>
  <c r="DJ130" i="34"/>
  <c r="DI130" i="34"/>
  <c r="DG130" i="34"/>
  <c r="DF130" i="34"/>
  <c r="DE130" i="34"/>
  <c r="DD130" i="34"/>
  <c r="DB130" i="34"/>
  <c r="DA130" i="34"/>
  <c r="CY130" i="34"/>
  <c r="CX130" i="34"/>
  <c r="CW130" i="34"/>
  <c r="CV130" i="34"/>
  <c r="CU130" i="34"/>
  <c r="CT130" i="34"/>
  <c r="CR130" i="34"/>
  <c r="CQ130" i="34"/>
  <c r="CP130" i="34"/>
  <c r="CO130" i="34"/>
  <c r="CM130" i="34"/>
  <c r="CL130" i="34"/>
  <c r="CJ130" i="34"/>
  <c r="CI130" i="34"/>
  <c r="CH130" i="34"/>
  <c r="CG130" i="34"/>
  <c r="CF130" i="34"/>
  <c r="CE130" i="34"/>
  <c r="CC130" i="34"/>
  <c r="CB130" i="34"/>
  <c r="CA130" i="34"/>
  <c r="BZ130" i="34"/>
  <c r="BX130" i="34"/>
  <c r="BW130" i="34"/>
  <c r="BU130" i="34"/>
  <c r="BT130" i="34"/>
  <c r="BS130" i="34"/>
  <c r="BR130" i="34"/>
  <c r="BQ130" i="34"/>
  <c r="BP130" i="34"/>
  <c r="BN130" i="34"/>
  <c r="BM130" i="34"/>
  <c r="BL130" i="34"/>
  <c r="BK130" i="34"/>
  <c r="BI130" i="34"/>
  <c r="BH130" i="34"/>
  <c r="BF130" i="34"/>
  <c r="BE130" i="34"/>
  <c r="BD130" i="34"/>
  <c r="BC130" i="34"/>
  <c r="BB130" i="34"/>
  <c r="BA130" i="34"/>
  <c r="AY130" i="34"/>
  <c r="AX130" i="34"/>
  <c r="AW130" i="34"/>
  <c r="AV130" i="34"/>
  <c r="AT130" i="34"/>
  <c r="AS130" i="34"/>
  <c r="AQ130" i="34"/>
  <c r="AP130" i="34"/>
  <c r="AO130" i="34"/>
  <c r="AN130" i="34"/>
  <c r="AM130" i="34"/>
  <c r="AL130" i="34"/>
  <c r="AJ130" i="34"/>
  <c r="AI130" i="34"/>
  <c r="AH130" i="34"/>
  <c r="AG130" i="34"/>
  <c r="AE130" i="34"/>
  <c r="AD130" i="34"/>
  <c r="AB130" i="34"/>
  <c r="AA130" i="34"/>
  <c r="Z130" i="34"/>
  <c r="Y130" i="34"/>
  <c r="X130" i="34"/>
  <c r="W130" i="34"/>
  <c r="U130" i="34"/>
  <c r="T130" i="34"/>
  <c r="S130" i="34"/>
  <c r="R130" i="34"/>
  <c r="P130" i="34"/>
  <c r="O130" i="34"/>
  <c r="M130" i="34"/>
  <c r="L130" i="34"/>
  <c r="K130" i="34"/>
  <c r="J130" i="34"/>
  <c r="I130" i="34"/>
  <c r="H130" i="34"/>
  <c r="F130" i="34"/>
  <c r="E130" i="34"/>
  <c r="D130" i="34"/>
  <c r="C130" i="34"/>
  <c r="DO129" i="34"/>
  <c r="DH129" i="34"/>
  <c r="CZ129" i="34"/>
  <c r="CS129" i="34"/>
  <c r="CK129" i="34"/>
  <c r="CD129" i="34"/>
  <c r="BV129" i="34"/>
  <c r="BO129" i="34"/>
  <c r="BG129" i="34"/>
  <c r="AZ129" i="34"/>
  <c r="AR129" i="34"/>
  <c r="AK129" i="34"/>
  <c r="AC129" i="34"/>
  <c r="V129" i="34"/>
  <c r="N129" i="34"/>
  <c r="G129" i="34"/>
  <c r="DO128" i="34"/>
  <c r="DH128" i="34"/>
  <c r="CZ128" i="34"/>
  <c r="CS128" i="34"/>
  <c r="CK128" i="34"/>
  <c r="CD128" i="34"/>
  <c r="BV128" i="34"/>
  <c r="BO128" i="34"/>
  <c r="BG128" i="34"/>
  <c r="AZ128" i="34"/>
  <c r="AR128" i="34"/>
  <c r="AK128" i="34"/>
  <c r="AC128" i="34"/>
  <c r="V128" i="34"/>
  <c r="N128" i="34"/>
  <c r="G128" i="34"/>
  <c r="DO127" i="34"/>
  <c r="DH127" i="34"/>
  <c r="CZ127" i="34"/>
  <c r="CS127" i="34"/>
  <c r="CK127" i="34"/>
  <c r="CD127" i="34"/>
  <c r="BV127" i="34"/>
  <c r="BO127" i="34"/>
  <c r="BG127" i="34"/>
  <c r="AZ127" i="34"/>
  <c r="AR127" i="34"/>
  <c r="AK127" i="34"/>
  <c r="AC127" i="34"/>
  <c r="V127" i="34"/>
  <c r="N127" i="34"/>
  <c r="G127" i="34"/>
  <c r="DO126" i="34"/>
  <c r="DH126" i="34"/>
  <c r="CZ126" i="34"/>
  <c r="CZ125" i="34" s="1"/>
  <c r="CS126" i="34"/>
  <c r="CS125" i="34" s="1"/>
  <c r="CK126" i="34"/>
  <c r="CD126" i="34"/>
  <c r="BV126" i="34"/>
  <c r="BV125" i="34" s="1"/>
  <c r="BO126" i="34"/>
  <c r="BO125" i="34" s="1"/>
  <c r="BG126" i="34"/>
  <c r="AZ126" i="34"/>
  <c r="AR126" i="34"/>
  <c r="AR125" i="34" s="1"/>
  <c r="AK126" i="34"/>
  <c r="AK125" i="34" s="1"/>
  <c r="AC126" i="34"/>
  <c r="V126" i="34"/>
  <c r="N126" i="34"/>
  <c r="N125" i="34" s="1"/>
  <c r="G126" i="34"/>
  <c r="G125" i="34" s="1"/>
  <c r="DQ125" i="34"/>
  <c r="DP125" i="34"/>
  <c r="DN125" i="34"/>
  <c r="DM125" i="34"/>
  <c r="DL125" i="34"/>
  <c r="DK125" i="34"/>
  <c r="DJ125" i="34"/>
  <c r="DI125" i="34"/>
  <c r="DG125" i="34"/>
  <c r="DF125" i="34"/>
  <c r="DE125" i="34"/>
  <c r="DD125" i="34"/>
  <c r="DB125" i="34"/>
  <c r="DA125" i="34"/>
  <c r="CY125" i="34"/>
  <c r="CX125" i="34"/>
  <c r="CW125" i="34"/>
  <c r="CV125" i="34"/>
  <c r="CU125" i="34"/>
  <c r="CT125" i="34"/>
  <c r="CR125" i="34"/>
  <c r="CQ125" i="34"/>
  <c r="CP125" i="34"/>
  <c r="CO125" i="34"/>
  <c r="CM125" i="34"/>
  <c r="CL125" i="34"/>
  <c r="CJ125" i="34"/>
  <c r="CI125" i="34"/>
  <c r="CH125" i="34"/>
  <c r="CG125" i="34"/>
  <c r="CF125" i="34"/>
  <c r="CE125" i="34"/>
  <c r="CC125" i="34"/>
  <c r="CB125" i="34"/>
  <c r="CA125" i="34"/>
  <c r="BZ125" i="34"/>
  <c r="BX125" i="34"/>
  <c r="BW125" i="34"/>
  <c r="BU125" i="34"/>
  <c r="BT125" i="34"/>
  <c r="BS125" i="34"/>
  <c r="BR125" i="34"/>
  <c r="BQ125" i="34"/>
  <c r="BP125" i="34"/>
  <c r="BN125" i="34"/>
  <c r="BM125" i="34"/>
  <c r="BL125" i="34"/>
  <c r="BK125" i="34"/>
  <c r="BI125" i="34"/>
  <c r="BH125" i="34"/>
  <c r="BF125" i="34"/>
  <c r="BE125" i="34"/>
  <c r="BD125" i="34"/>
  <c r="BC125" i="34"/>
  <c r="BB125" i="34"/>
  <c r="BA125" i="34"/>
  <c r="AY125" i="34"/>
  <c r="AX125" i="34"/>
  <c r="AW125" i="34"/>
  <c r="AV125" i="34"/>
  <c r="AT125" i="34"/>
  <c r="AS125" i="34"/>
  <c r="AQ125" i="34"/>
  <c r="AP125" i="34"/>
  <c r="AO125" i="34"/>
  <c r="AN125" i="34"/>
  <c r="AM125" i="34"/>
  <c r="AL125" i="34"/>
  <c r="AJ125" i="34"/>
  <c r="AI125" i="34"/>
  <c r="AH125" i="34"/>
  <c r="AG125" i="34"/>
  <c r="AE125" i="34"/>
  <c r="AD125" i="34"/>
  <c r="AB125" i="34"/>
  <c r="AA125" i="34"/>
  <c r="Z125" i="34"/>
  <c r="Y125" i="34"/>
  <c r="X125" i="34"/>
  <c r="W125" i="34"/>
  <c r="U125" i="34"/>
  <c r="T125" i="34"/>
  <c r="S125" i="34"/>
  <c r="R125" i="34"/>
  <c r="P125" i="34"/>
  <c r="O125" i="34"/>
  <c r="M125" i="34"/>
  <c r="L125" i="34"/>
  <c r="K125" i="34"/>
  <c r="J125" i="34"/>
  <c r="I125" i="34"/>
  <c r="H125" i="34"/>
  <c r="F125" i="34"/>
  <c r="E125" i="34"/>
  <c r="D125" i="34"/>
  <c r="C125" i="34"/>
  <c r="DO124" i="34"/>
  <c r="DH124" i="34"/>
  <c r="CZ124" i="34"/>
  <c r="CS124" i="34"/>
  <c r="CK124" i="34"/>
  <c r="CD124" i="34"/>
  <c r="BV124" i="34"/>
  <c r="BO124" i="34"/>
  <c r="BG124" i="34"/>
  <c r="AZ124" i="34"/>
  <c r="AR124" i="34"/>
  <c r="AK124" i="34"/>
  <c r="AC124" i="34"/>
  <c r="V124" i="34"/>
  <c r="N124" i="34"/>
  <c r="G124" i="34"/>
  <c r="DO123" i="34"/>
  <c r="DH123" i="34"/>
  <c r="CZ123" i="34"/>
  <c r="CS123" i="34"/>
  <c r="CK123" i="34"/>
  <c r="CD123" i="34"/>
  <c r="BV123" i="34"/>
  <c r="BO123" i="34"/>
  <c r="BG123" i="34"/>
  <c r="AZ123" i="34"/>
  <c r="AR123" i="34"/>
  <c r="AK123" i="34"/>
  <c r="AC123" i="34"/>
  <c r="V123" i="34"/>
  <c r="N123" i="34"/>
  <c r="G123" i="34"/>
  <c r="DO122" i="34"/>
  <c r="DH122" i="34"/>
  <c r="CZ122" i="34"/>
  <c r="CZ121" i="34" s="1"/>
  <c r="CS122" i="34"/>
  <c r="CS121" i="34" s="1"/>
  <c r="CK122" i="34"/>
  <c r="CD122" i="34"/>
  <c r="BV122" i="34"/>
  <c r="BV121" i="34" s="1"/>
  <c r="BO122" i="34"/>
  <c r="BO121" i="34" s="1"/>
  <c r="BG122" i="34"/>
  <c r="AZ122" i="34"/>
  <c r="AR122" i="34"/>
  <c r="AR121" i="34" s="1"/>
  <c r="AK122" i="34"/>
  <c r="AK121" i="34" s="1"/>
  <c r="AC122" i="34"/>
  <c r="V122" i="34"/>
  <c r="N122" i="34"/>
  <c r="N121" i="34" s="1"/>
  <c r="G122" i="34"/>
  <c r="G121" i="34" s="1"/>
  <c r="DQ121" i="34"/>
  <c r="DP121" i="34"/>
  <c r="DN121" i="34"/>
  <c r="DM121" i="34"/>
  <c r="DL121" i="34"/>
  <c r="DK121" i="34"/>
  <c r="DJ121" i="34"/>
  <c r="DI121" i="34"/>
  <c r="DG121" i="34"/>
  <c r="DF121" i="34"/>
  <c r="DE121" i="34"/>
  <c r="DD121" i="34"/>
  <c r="DB121" i="34"/>
  <c r="DA121" i="34"/>
  <c r="CY121" i="34"/>
  <c r="CX121" i="34"/>
  <c r="CW121" i="34"/>
  <c r="CV121" i="34"/>
  <c r="CU121" i="34"/>
  <c r="CT121" i="34"/>
  <c r="CR121" i="34"/>
  <c r="CQ121" i="34"/>
  <c r="CP121" i="34"/>
  <c r="CO121" i="34"/>
  <c r="CM121" i="34"/>
  <c r="CL121" i="34"/>
  <c r="CJ121" i="34"/>
  <c r="CI121" i="34"/>
  <c r="CH121" i="34"/>
  <c r="CG121" i="34"/>
  <c r="CF121" i="34"/>
  <c r="CE121" i="34"/>
  <c r="CC121" i="34"/>
  <c r="CB121" i="34"/>
  <c r="CA121" i="34"/>
  <c r="BZ121" i="34"/>
  <c r="BX121" i="34"/>
  <c r="BW121" i="34"/>
  <c r="BU121" i="34"/>
  <c r="BT121" i="34"/>
  <c r="BS121" i="34"/>
  <c r="BR121" i="34"/>
  <c r="BQ121" i="34"/>
  <c r="BP121" i="34"/>
  <c r="BN121" i="34"/>
  <c r="BM121" i="34"/>
  <c r="BL121" i="34"/>
  <c r="BK121" i="34"/>
  <c r="BI121" i="34"/>
  <c r="BH121" i="34"/>
  <c r="BF121" i="34"/>
  <c r="BE121" i="34"/>
  <c r="BD121" i="34"/>
  <c r="BC121" i="34"/>
  <c r="BB121" i="34"/>
  <c r="BA121" i="34"/>
  <c r="AY121" i="34"/>
  <c r="AX121" i="34"/>
  <c r="AW121" i="34"/>
  <c r="AV121" i="34"/>
  <c r="AT121" i="34"/>
  <c r="AS121" i="34"/>
  <c r="AQ121" i="34"/>
  <c r="AP121" i="34"/>
  <c r="AO121" i="34"/>
  <c r="AN121" i="34"/>
  <c r="AM121" i="34"/>
  <c r="AL121" i="34"/>
  <c r="AJ121" i="34"/>
  <c r="AI121" i="34"/>
  <c r="AH121" i="34"/>
  <c r="AG121" i="34"/>
  <c r="AE121" i="34"/>
  <c r="AD121" i="34"/>
  <c r="AB121" i="34"/>
  <c r="AA121" i="34"/>
  <c r="Z121" i="34"/>
  <c r="Y121" i="34"/>
  <c r="X121" i="34"/>
  <c r="W121" i="34"/>
  <c r="U121" i="34"/>
  <c r="T121" i="34"/>
  <c r="S121" i="34"/>
  <c r="R121" i="34"/>
  <c r="P121" i="34"/>
  <c r="O121" i="34"/>
  <c r="M121" i="34"/>
  <c r="L121" i="34"/>
  <c r="K121" i="34"/>
  <c r="J121" i="34"/>
  <c r="I121" i="34"/>
  <c r="H121" i="34"/>
  <c r="F121" i="34"/>
  <c r="E121" i="34"/>
  <c r="D121" i="34"/>
  <c r="C121" i="34"/>
  <c r="B119" i="34"/>
  <c r="DO117" i="34"/>
  <c r="DH117" i="34"/>
  <c r="CZ117" i="34"/>
  <c r="CS117" i="34"/>
  <c r="CK117" i="34"/>
  <c r="CD117" i="34"/>
  <c r="BV117" i="34"/>
  <c r="BO117" i="34"/>
  <c r="BG117" i="34"/>
  <c r="AZ117" i="34"/>
  <c r="AR117" i="34"/>
  <c r="AK117" i="34"/>
  <c r="AC117" i="34"/>
  <c r="V117" i="34"/>
  <c r="N117" i="34"/>
  <c r="G117" i="34"/>
  <c r="DO116" i="34"/>
  <c r="DH116" i="34"/>
  <c r="CZ116" i="34"/>
  <c r="CS116" i="34"/>
  <c r="CK116" i="34"/>
  <c r="CD116" i="34"/>
  <c r="BV116" i="34"/>
  <c r="BO116" i="34"/>
  <c r="BG116" i="34"/>
  <c r="AZ116" i="34"/>
  <c r="AR116" i="34"/>
  <c r="AK116" i="34"/>
  <c r="AC116" i="34"/>
  <c r="V116" i="34"/>
  <c r="N116" i="34"/>
  <c r="G116" i="34"/>
  <c r="DO115" i="34"/>
  <c r="DH115" i="34"/>
  <c r="CZ115" i="34"/>
  <c r="CS115" i="34"/>
  <c r="CK115" i="34"/>
  <c r="CD115" i="34"/>
  <c r="BV115" i="34"/>
  <c r="BO115" i="34"/>
  <c r="BG115" i="34"/>
  <c r="AZ115" i="34"/>
  <c r="AR115" i="34"/>
  <c r="AK115" i="34"/>
  <c r="AC115" i="34"/>
  <c r="V115" i="34"/>
  <c r="N115" i="34"/>
  <c r="G115" i="34"/>
  <c r="DO114" i="34"/>
  <c r="DH114" i="34"/>
  <c r="CZ114" i="34"/>
  <c r="CS114" i="34"/>
  <c r="CK114" i="34"/>
  <c r="CD114" i="34"/>
  <c r="BV114" i="34"/>
  <c r="BO114" i="34"/>
  <c r="BG114" i="34"/>
  <c r="AZ114" i="34"/>
  <c r="AR114" i="34"/>
  <c r="AK114" i="34"/>
  <c r="AC114" i="34"/>
  <c r="V114" i="34"/>
  <c r="N114" i="34"/>
  <c r="G114" i="34"/>
  <c r="DO113" i="34"/>
  <c r="DH113" i="34"/>
  <c r="CZ113" i="34"/>
  <c r="CS113" i="34"/>
  <c r="CK113" i="34"/>
  <c r="CD113" i="34"/>
  <c r="BV113" i="34"/>
  <c r="BO113" i="34"/>
  <c r="BG113" i="34"/>
  <c r="AZ113" i="34"/>
  <c r="AR113" i="34"/>
  <c r="AK113" i="34"/>
  <c r="AC113" i="34"/>
  <c r="V113" i="34"/>
  <c r="N113" i="34"/>
  <c r="G113" i="34"/>
  <c r="DO112" i="34"/>
  <c r="DO111" i="34" s="1"/>
  <c r="DH112" i="34"/>
  <c r="CZ112" i="34"/>
  <c r="CS112" i="34"/>
  <c r="CK112" i="34"/>
  <c r="CK111" i="34" s="1"/>
  <c r="CD112" i="34"/>
  <c r="BV112" i="34"/>
  <c r="BO112" i="34"/>
  <c r="BO111" i="34" s="1"/>
  <c r="BG112" i="34"/>
  <c r="AZ112" i="34"/>
  <c r="AZ111" i="34" s="1"/>
  <c r="AR112" i="34"/>
  <c r="AK112" i="34"/>
  <c r="AK111" i="34" s="1"/>
  <c r="AC112" i="34"/>
  <c r="AC111" i="34" s="1"/>
  <c r="V112" i="34"/>
  <c r="V111" i="34" s="1"/>
  <c r="N112" i="34"/>
  <c r="G112" i="34"/>
  <c r="DQ111" i="34"/>
  <c r="DP111" i="34"/>
  <c r="DN111" i="34"/>
  <c r="DM111" i="34"/>
  <c r="DL111" i="34"/>
  <c r="DK111" i="34"/>
  <c r="DJ111" i="34"/>
  <c r="DI111" i="34"/>
  <c r="DG111" i="34"/>
  <c r="DF111" i="34"/>
  <c r="DE111" i="34"/>
  <c r="DD111" i="34"/>
  <c r="DB111" i="34"/>
  <c r="DA111" i="34"/>
  <c r="CY111" i="34"/>
  <c r="CX111" i="34"/>
  <c r="CW111" i="34"/>
  <c r="CV111" i="34"/>
  <c r="CU111" i="34"/>
  <c r="CT111" i="34"/>
  <c r="CR111" i="34"/>
  <c r="CQ111" i="34"/>
  <c r="CP111" i="34"/>
  <c r="CO111" i="34"/>
  <c r="CM111" i="34"/>
  <c r="CL111" i="34"/>
  <c r="CJ111" i="34"/>
  <c r="CI111" i="34"/>
  <c r="CH111" i="34"/>
  <c r="CG111" i="34"/>
  <c r="CF111" i="34"/>
  <c r="CE111" i="34"/>
  <c r="CC111" i="34"/>
  <c r="CB111" i="34"/>
  <c r="CA111" i="34"/>
  <c r="BZ111" i="34"/>
  <c r="BX111" i="34"/>
  <c r="BW111" i="34"/>
  <c r="BU111" i="34"/>
  <c r="BT111" i="34"/>
  <c r="BS111" i="34"/>
  <c r="BR111" i="34"/>
  <c r="BQ111" i="34"/>
  <c r="BP111" i="34"/>
  <c r="BN111" i="34"/>
  <c r="BM111" i="34"/>
  <c r="BL111" i="34"/>
  <c r="BK111" i="34"/>
  <c r="BI111" i="34"/>
  <c r="BH111" i="34"/>
  <c r="BG111" i="34"/>
  <c r="BF111" i="34"/>
  <c r="BE111" i="34"/>
  <c r="BD111" i="34"/>
  <c r="BC111" i="34"/>
  <c r="BB111" i="34"/>
  <c r="BA111" i="34"/>
  <c r="AY111" i="34"/>
  <c r="AX111" i="34"/>
  <c r="AW111" i="34"/>
  <c r="AV111" i="34"/>
  <c r="AT111" i="34"/>
  <c r="AS111" i="34"/>
  <c r="AQ111" i="34"/>
  <c r="AP111" i="34"/>
  <c r="AO111" i="34"/>
  <c r="AN111" i="34"/>
  <c r="AM111" i="34"/>
  <c r="AL111" i="34"/>
  <c r="AJ111" i="34"/>
  <c r="AI111" i="34"/>
  <c r="AH111" i="34"/>
  <c r="AG111" i="34"/>
  <c r="AE111" i="34"/>
  <c r="AD111" i="34"/>
  <c r="AB111" i="34"/>
  <c r="AA111" i="34"/>
  <c r="Z111" i="34"/>
  <c r="Y111" i="34"/>
  <c r="X111" i="34"/>
  <c r="W111" i="34"/>
  <c r="U111" i="34"/>
  <c r="T111" i="34"/>
  <c r="S111" i="34"/>
  <c r="R111" i="34"/>
  <c r="P111" i="34"/>
  <c r="O111" i="34"/>
  <c r="M111" i="34"/>
  <c r="L111" i="34"/>
  <c r="K111" i="34"/>
  <c r="J111" i="34"/>
  <c r="I111" i="34"/>
  <c r="H111" i="34"/>
  <c r="F111" i="34"/>
  <c r="E111" i="34"/>
  <c r="D111" i="34"/>
  <c r="C111" i="34"/>
  <c r="DO110" i="34"/>
  <c r="DH110" i="34"/>
  <c r="CZ110" i="34"/>
  <c r="CS110" i="34"/>
  <c r="CK110" i="34"/>
  <c r="CD110" i="34"/>
  <c r="BV110" i="34"/>
  <c r="BO110" i="34"/>
  <c r="BG110" i="34"/>
  <c r="AZ110" i="34"/>
  <c r="AR110" i="34"/>
  <c r="AK110" i="34"/>
  <c r="AC110" i="34"/>
  <c r="V110" i="34"/>
  <c r="N110" i="34"/>
  <c r="G110" i="34"/>
  <c r="DO109" i="34"/>
  <c r="DH109" i="34"/>
  <c r="CZ109" i="34"/>
  <c r="CS109" i="34"/>
  <c r="CK109" i="34"/>
  <c r="CD109" i="34"/>
  <c r="BV109" i="34"/>
  <c r="BO109" i="34"/>
  <c r="BG109" i="34"/>
  <c r="AZ109" i="34"/>
  <c r="AR109" i="34"/>
  <c r="AK109" i="34"/>
  <c r="AC109" i="34"/>
  <c r="V109" i="34"/>
  <c r="N109" i="34"/>
  <c r="G109" i="34"/>
  <c r="DO108" i="34"/>
  <c r="DH108" i="34"/>
  <c r="CZ108" i="34"/>
  <c r="CS108" i="34"/>
  <c r="CK108" i="34"/>
  <c r="CD108" i="34"/>
  <c r="BV108" i="34"/>
  <c r="BO108" i="34"/>
  <c r="BG108" i="34"/>
  <c r="AZ108" i="34"/>
  <c r="AR108" i="34"/>
  <c r="AK108" i="34"/>
  <c r="AC108" i="34"/>
  <c r="V108" i="34"/>
  <c r="N108" i="34"/>
  <c r="G108" i="34"/>
  <c r="DO107" i="34"/>
  <c r="DO106" i="34" s="1"/>
  <c r="DH107" i="34"/>
  <c r="DH106" i="34" s="1"/>
  <c r="CZ107" i="34"/>
  <c r="CS107" i="34"/>
  <c r="CS106" i="34" s="1"/>
  <c r="CK107" i="34"/>
  <c r="CK106" i="34" s="1"/>
  <c r="CD107" i="34"/>
  <c r="BV107" i="34"/>
  <c r="BV106" i="34" s="1"/>
  <c r="BO107" i="34"/>
  <c r="BO106" i="34" s="1"/>
  <c r="BG107" i="34"/>
  <c r="BG106" i="34" s="1"/>
  <c r="AZ107" i="34"/>
  <c r="AZ106" i="34" s="1"/>
  <c r="AR107" i="34"/>
  <c r="AR106" i="34" s="1"/>
  <c r="AK107" i="34"/>
  <c r="AK106" i="34" s="1"/>
  <c r="AC107" i="34"/>
  <c r="V107" i="34"/>
  <c r="N107" i="34"/>
  <c r="N106" i="34" s="1"/>
  <c r="G107" i="34"/>
  <c r="G106" i="34" s="1"/>
  <c r="DQ106" i="34"/>
  <c r="DP106" i="34"/>
  <c r="DN106" i="34"/>
  <c r="DM106" i="34"/>
  <c r="DL106" i="34"/>
  <c r="DK106" i="34"/>
  <c r="DJ106" i="34"/>
  <c r="DI106" i="34"/>
  <c r="DG106" i="34"/>
  <c r="DF106" i="34"/>
  <c r="DE106" i="34"/>
  <c r="DD106" i="34"/>
  <c r="DB106" i="34"/>
  <c r="DA106" i="34"/>
  <c r="CY106" i="34"/>
  <c r="CX106" i="34"/>
  <c r="CW106" i="34"/>
  <c r="CV106" i="34"/>
  <c r="CU106" i="34"/>
  <c r="CT106" i="34"/>
  <c r="CR106" i="34"/>
  <c r="CQ106" i="34"/>
  <c r="CP106" i="34"/>
  <c r="CO106" i="34"/>
  <c r="CM106" i="34"/>
  <c r="CL106" i="34"/>
  <c r="CJ106" i="34"/>
  <c r="CI106" i="34"/>
  <c r="CH106" i="34"/>
  <c r="CG106" i="34"/>
  <c r="CF106" i="34"/>
  <c r="CE106" i="34"/>
  <c r="CC106" i="34"/>
  <c r="CB106" i="34"/>
  <c r="CA106" i="34"/>
  <c r="BZ106" i="34"/>
  <c r="BX106" i="34"/>
  <c r="BW106" i="34"/>
  <c r="BU106" i="34"/>
  <c r="BT106" i="34"/>
  <c r="BS106" i="34"/>
  <c r="BR106" i="34"/>
  <c r="BQ106" i="34"/>
  <c r="BP106" i="34"/>
  <c r="BN106" i="34"/>
  <c r="BM106" i="34"/>
  <c r="BL106" i="34"/>
  <c r="BK106" i="34"/>
  <c r="BI106" i="34"/>
  <c r="BH106" i="34"/>
  <c r="BF106" i="34"/>
  <c r="BE106" i="34"/>
  <c r="BD106" i="34"/>
  <c r="BC106" i="34"/>
  <c r="BB106" i="34"/>
  <c r="BA106" i="34"/>
  <c r="AY106" i="34"/>
  <c r="AX106" i="34"/>
  <c r="AW106" i="34"/>
  <c r="AV106" i="34"/>
  <c r="AT106" i="34"/>
  <c r="AS106" i="34"/>
  <c r="AQ106" i="34"/>
  <c r="AP106" i="34"/>
  <c r="AO106" i="34"/>
  <c r="AN106" i="34"/>
  <c r="AM106" i="34"/>
  <c r="AL106" i="34"/>
  <c r="AJ106" i="34"/>
  <c r="AI106" i="34"/>
  <c r="AH106" i="34"/>
  <c r="AG106" i="34"/>
  <c r="AE106" i="34"/>
  <c r="AD106" i="34"/>
  <c r="AB106" i="34"/>
  <c r="AA106" i="34"/>
  <c r="Z106" i="34"/>
  <c r="Y106" i="34"/>
  <c r="X106" i="34"/>
  <c r="W106" i="34"/>
  <c r="U106" i="34"/>
  <c r="T106" i="34"/>
  <c r="S106" i="34"/>
  <c r="R106" i="34"/>
  <c r="P106" i="34"/>
  <c r="O106" i="34"/>
  <c r="M106" i="34"/>
  <c r="L106" i="34"/>
  <c r="K106" i="34"/>
  <c r="J106" i="34"/>
  <c r="I106" i="34"/>
  <c r="H106" i="34"/>
  <c r="F106" i="34"/>
  <c r="E106" i="34"/>
  <c r="D106" i="34"/>
  <c r="C106" i="34"/>
  <c r="DO105" i="34"/>
  <c r="DH105" i="34"/>
  <c r="CZ105" i="34"/>
  <c r="CS105" i="34"/>
  <c r="CK105" i="34"/>
  <c r="CD105" i="34"/>
  <c r="BV105" i="34"/>
  <c r="BO105" i="34"/>
  <c r="BG105" i="34"/>
  <c r="AZ105" i="34"/>
  <c r="AR105" i="34"/>
  <c r="AK105" i="34"/>
  <c r="AC105" i="34"/>
  <c r="V105" i="34"/>
  <c r="N105" i="34"/>
  <c r="G105" i="34"/>
  <c r="DO104" i="34"/>
  <c r="DH104" i="34"/>
  <c r="CZ104" i="34"/>
  <c r="CS104" i="34"/>
  <c r="CK104" i="34"/>
  <c r="CD104" i="34"/>
  <c r="BV104" i="34"/>
  <c r="BO104" i="34"/>
  <c r="BG104" i="34"/>
  <c r="AZ104" i="34"/>
  <c r="AR104" i="34"/>
  <c r="AK104" i="34"/>
  <c r="AC104" i="34"/>
  <c r="V104" i="34"/>
  <c r="N104" i="34"/>
  <c r="G104" i="34"/>
  <c r="DO103" i="34"/>
  <c r="DO102" i="34" s="1"/>
  <c r="DH103" i="34"/>
  <c r="DH102" i="34" s="1"/>
  <c r="CZ103" i="34"/>
  <c r="CS103" i="34"/>
  <c r="CS102" i="34" s="1"/>
  <c r="CK103" i="34"/>
  <c r="CK102" i="34" s="1"/>
  <c r="CD103" i="34"/>
  <c r="BV103" i="34"/>
  <c r="BV102" i="34" s="1"/>
  <c r="BO103" i="34"/>
  <c r="BO102" i="34" s="1"/>
  <c r="BG103" i="34"/>
  <c r="BG102" i="34" s="1"/>
  <c r="AZ103" i="34"/>
  <c r="AZ102" i="34" s="1"/>
  <c r="AR103" i="34"/>
  <c r="AR102" i="34" s="1"/>
  <c r="AK103" i="34"/>
  <c r="AK102" i="34" s="1"/>
  <c r="AC103" i="34"/>
  <c r="AC102" i="34" s="1"/>
  <c r="V103" i="34"/>
  <c r="N103" i="34"/>
  <c r="N102" i="34" s="1"/>
  <c r="G103" i="34"/>
  <c r="G102" i="34" s="1"/>
  <c r="DQ102" i="34"/>
  <c r="DP102" i="34"/>
  <c r="DN102" i="34"/>
  <c r="DM102" i="34"/>
  <c r="DL102" i="34"/>
  <c r="DK102" i="34"/>
  <c r="DJ102" i="34"/>
  <c r="DI102" i="34"/>
  <c r="DG102" i="34"/>
  <c r="DF102" i="34"/>
  <c r="DE102" i="34"/>
  <c r="DD102" i="34"/>
  <c r="DB102" i="34"/>
  <c r="DA102" i="34"/>
  <c r="CY102" i="34"/>
  <c r="CX102" i="34"/>
  <c r="CW102" i="34"/>
  <c r="CV102" i="34"/>
  <c r="CU102" i="34"/>
  <c r="CT102" i="34"/>
  <c r="CR102" i="34"/>
  <c r="CQ102" i="34"/>
  <c r="CP102" i="34"/>
  <c r="CO102" i="34"/>
  <c r="CM102" i="34"/>
  <c r="CL102" i="34"/>
  <c r="CJ102" i="34"/>
  <c r="CI102" i="34"/>
  <c r="CH102" i="34"/>
  <c r="CG102" i="34"/>
  <c r="CF102" i="34"/>
  <c r="CE102" i="34"/>
  <c r="CC102" i="34"/>
  <c r="CB102" i="34"/>
  <c r="CA102" i="34"/>
  <c r="BZ102" i="34"/>
  <c r="BX102" i="34"/>
  <c r="BW102" i="34"/>
  <c r="BU102" i="34"/>
  <c r="BT102" i="34"/>
  <c r="BS102" i="34"/>
  <c r="BR102" i="34"/>
  <c r="BQ102" i="34"/>
  <c r="BP102" i="34"/>
  <c r="BN102" i="34"/>
  <c r="BM102" i="34"/>
  <c r="BL102" i="34"/>
  <c r="BK102" i="34"/>
  <c r="BK101" i="34" s="1"/>
  <c r="BI102" i="34"/>
  <c r="BH102" i="34"/>
  <c r="BF102" i="34"/>
  <c r="BE102" i="34"/>
  <c r="BD102" i="34"/>
  <c r="BC102" i="34"/>
  <c r="BB102" i="34"/>
  <c r="BA102" i="34"/>
  <c r="AY102" i="34"/>
  <c r="AX102" i="34"/>
  <c r="AW102" i="34"/>
  <c r="AV102" i="34"/>
  <c r="AT102" i="34"/>
  <c r="AS102" i="34"/>
  <c r="AQ102" i="34"/>
  <c r="AP102" i="34"/>
  <c r="AO102" i="34"/>
  <c r="AN102" i="34"/>
  <c r="AM102" i="34"/>
  <c r="AL102" i="34"/>
  <c r="AJ102" i="34"/>
  <c r="AI102" i="34"/>
  <c r="AH102" i="34"/>
  <c r="AG102" i="34"/>
  <c r="AE102" i="34"/>
  <c r="AD102" i="34"/>
  <c r="AB102" i="34"/>
  <c r="AB101" i="34" s="1"/>
  <c r="AA102" i="34"/>
  <c r="Z102" i="34"/>
  <c r="Y102" i="34"/>
  <c r="X102" i="34"/>
  <c r="X101" i="34" s="1"/>
  <c r="W102" i="34"/>
  <c r="U102" i="34"/>
  <c r="T102" i="34"/>
  <c r="S102" i="34"/>
  <c r="S101" i="34" s="1"/>
  <c r="R102" i="34"/>
  <c r="P102" i="34"/>
  <c r="O102" i="34"/>
  <c r="M102" i="34"/>
  <c r="L102" i="34"/>
  <c r="K102" i="34"/>
  <c r="J102" i="34"/>
  <c r="I102" i="34"/>
  <c r="H102" i="34"/>
  <c r="F102" i="34"/>
  <c r="E102" i="34"/>
  <c r="E101" i="34" s="1"/>
  <c r="D102" i="34"/>
  <c r="C102" i="34"/>
  <c r="B100" i="34"/>
  <c r="DO98" i="34"/>
  <c r="DH98" i="34"/>
  <c r="CZ98" i="34"/>
  <c r="CS98" i="34"/>
  <c r="CK98" i="34"/>
  <c r="CD98" i="34"/>
  <c r="BV98" i="34"/>
  <c r="BO98" i="34"/>
  <c r="BG98" i="34"/>
  <c r="AZ98" i="34"/>
  <c r="AR98" i="34"/>
  <c r="AK98" i="34"/>
  <c r="AC98" i="34"/>
  <c r="V98" i="34"/>
  <c r="N98" i="34"/>
  <c r="G98" i="34"/>
  <c r="DO97" i="34"/>
  <c r="DH97" i="34"/>
  <c r="CZ97" i="34"/>
  <c r="CS97" i="34"/>
  <c r="CK97" i="34"/>
  <c r="CD97" i="34"/>
  <c r="BV97" i="34"/>
  <c r="BO97" i="34"/>
  <c r="BG97" i="34"/>
  <c r="AZ97" i="34"/>
  <c r="AR97" i="34"/>
  <c r="AK97" i="34"/>
  <c r="AC97" i="34"/>
  <c r="V97" i="34"/>
  <c r="N97" i="34"/>
  <c r="G97" i="34"/>
  <c r="DO96" i="34"/>
  <c r="DH96" i="34"/>
  <c r="CZ96" i="34"/>
  <c r="CS96" i="34"/>
  <c r="CK96" i="34"/>
  <c r="CD96" i="34"/>
  <c r="BV96" i="34"/>
  <c r="BO96" i="34"/>
  <c r="BG96" i="34"/>
  <c r="AZ96" i="34"/>
  <c r="AR96" i="34"/>
  <c r="AK96" i="34"/>
  <c r="AC96" i="34"/>
  <c r="V96" i="34"/>
  <c r="N96" i="34"/>
  <c r="G96" i="34"/>
  <c r="DO95" i="34"/>
  <c r="DH95" i="34"/>
  <c r="CZ95" i="34"/>
  <c r="CS95" i="34"/>
  <c r="CK95" i="34"/>
  <c r="CD95" i="34"/>
  <c r="BV95" i="34"/>
  <c r="BO95" i="34"/>
  <c r="BG95" i="34"/>
  <c r="AZ95" i="34"/>
  <c r="AR95" i="34"/>
  <c r="AK95" i="34"/>
  <c r="AC95" i="34"/>
  <c r="V95" i="34"/>
  <c r="N95" i="34"/>
  <c r="G95" i="34"/>
  <c r="DO94" i="34"/>
  <c r="DH94" i="34"/>
  <c r="CZ94" i="34"/>
  <c r="CS94" i="34"/>
  <c r="CK94" i="34"/>
  <c r="CD94" i="34"/>
  <c r="BV94" i="34"/>
  <c r="BO94" i="34"/>
  <c r="BG94" i="34"/>
  <c r="AZ94" i="34"/>
  <c r="AR94" i="34"/>
  <c r="AK94" i="34"/>
  <c r="AC94" i="34"/>
  <c r="V94" i="34"/>
  <c r="N94" i="34"/>
  <c r="G94" i="34"/>
  <c r="DO93" i="34"/>
  <c r="DH93" i="34"/>
  <c r="DH92" i="34" s="1"/>
  <c r="CZ93" i="34"/>
  <c r="CZ92" i="34" s="1"/>
  <c r="CS93" i="34"/>
  <c r="CS92" i="34" s="1"/>
  <c r="CK93" i="34"/>
  <c r="CD93" i="34"/>
  <c r="CD92" i="34" s="1"/>
  <c r="BV93" i="34"/>
  <c r="BV92" i="34" s="1"/>
  <c r="BO93" i="34"/>
  <c r="BG93" i="34"/>
  <c r="AZ93" i="34"/>
  <c r="AR93" i="34"/>
  <c r="AR92" i="34" s="1"/>
  <c r="AK93" i="34"/>
  <c r="AK92" i="34" s="1"/>
  <c r="AC93" i="34"/>
  <c r="V93" i="34"/>
  <c r="V92" i="34" s="1"/>
  <c r="N93" i="34"/>
  <c r="N92" i="34" s="1"/>
  <c r="G93" i="34"/>
  <c r="G92" i="34" s="1"/>
  <c r="DQ92" i="34"/>
  <c r="DP92" i="34"/>
  <c r="DN92" i="34"/>
  <c r="DM92" i="34"/>
  <c r="DL92" i="34"/>
  <c r="DK92" i="34"/>
  <c r="DJ92" i="34"/>
  <c r="DI92" i="34"/>
  <c r="DG92" i="34"/>
  <c r="DF92" i="34"/>
  <c r="DE92" i="34"/>
  <c r="DD92" i="34"/>
  <c r="DB92" i="34"/>
  <c r="DA92" i="34"/>
  <c r="CY92" i="34"/>
  <c r="CX92" i="34"/>
  <c r="CW92" i="34"/>
  <c r="CV92" i="34"/>
  <c r="CU92" i="34"/>
  <c r="CT92" i="34"/>
  <c r="CR92" i="34"/>
  <c r="CQ92" i="34"/>
  <c r="CP92" i="34"/>
  <c r="CO92" i="34"/>
  <c r="CM92" i="34"/>
  <c r="CL92" i="34"/>
  <c r="CJ92" i="34"/>
  <c r="CI92" i="34"/>
  <c r="CH92" i="34"/>
  <c r="CG92" i="34"/>
  <c r="CF92" i="34"/>
  <c r="CE92" i="34"/>
  <c r="CC92" i="34"/>
  <c r="CB92" i="34"/>
  <c r="CA92" i="34"/>
  <c r="BZ92" i="34"/>
  <c r="BX92" i="34"/>
  <c r="BW92" i="34"/>
  <c r="BU92" i="34"/>
  <c r="BT92" i="34"/>
  <c r="BS92" i="34"/>
  <c r="BR92" i="34"/>
  <c r="BQ92" i="34"/>
  <c r="BP92" i="34"/>
  <c r="BO92" i="34"/>
  <c r="BN92" i="34"/>
  <c r="BM92" i="34"/>
  <c r="BL92" i="34"/>
  <c r="BK92" i="34"/>
  <c r="BI92" i="34"/>
  <c r="BH92" i="34"/>
  <c r="BF92" i="34"/>
  <c r="BE92" i="34"/>
  <c r="BD92" i="34"/>
  <c r="BC92" i="34"/>
  <c r="BB92" i="34"/>
  <c r="BA92" i="34"/>
  <c r="AY92" i="34"/>
  <c r="AX92" i="34"/>
  <c r="AW92" i="34"/>
  <c r="AV92" i="34"/>
  <c r="AT92" i="34"/>
  <c r="AS92" i="34"/>
  <c r="AQ92" i="34"/>
  <c r="AP92" i="34"/>
  <c r="AO92" i="34"/>
  <c r="AN92" i="34"/>
  <c r="AM92" i="34"/>
  <c r="AL92" i="34"/>
  <c r="AJ92" i="34"/>
  <c r="AI92" i="34"/>
  <c r="AH92" i="34"/>
  <c r="AG92" i="34"/>
  <c r="AE92" i="34"/>
  <c r="AD92" i="34"/>
  <c r="AB92" i="34"/>
  <c r="AA92" i="34"/>
  <c r="Z92" i="34"/>
  <c r="Y92" i="34"/>
  <c r="X92" i="34"/>
  <c r="W92" i="34"/>
  <c r="U92" i="34"/>
  <c r="T92" i="34"/>
  <c r="S92" i="34"/>
  <c r="R92" i="34"/>
  <c r="P92" i="34"/>
  <c r="O92" i="34"/>
  <c r="M92" i="34"/>
  <c r="L92" i="34"/>
  <c r="K92" i="34"/>
  <c r="J92" i="34"/>
  <c r="I92" i="34"/>
  <c r="H92" i="34"/>
  <c r="F92" i="34"/>
  <c r="E92" i="34"/>
  <c r="D92" i="34"/>
  <c r="C92" i="34"/>
  <c r="DO91" i="34"/>
  <c r="DH91" i="34"/>
  <c r="CZ91" i="34"/>
  <c r="CS91" i="34"/>
  <c r="CK91" i="34"/>
  <c r="CD91" i="34"/>
  <c r="BV91" i="34"/>
  <c r="BO91" i="34"/>
  <c r="BG91" i="34"/>
  <c r="AZ91" i="34"/>
  <c r="AR91" i="34"/>
  <c r="AK91" i="34"/>
  <c r="AC91" i="34"/>
  <c r="V91" i="34"/>
  <c r="N91" i="34"/>
  <c r="G91" i="34"/>
  <c r="DO90" i="34"/>
  <c r="DH90" i="34"/>
  <c r="CZ90" i="34"/>
  <c r="CS90" i="34"/>
  <c r="CK90" i="34"/>
  <c r="CD90" i="34"/>
  <c r="BV90" i="34"/>
  <c r="BO90" i="34"/>
  <c r="BG90" i="34"/>
  <c r="AZ90" i="34"/>
  <c r="AR90" i="34"/>
  <c r="AK90" i="34"/>
  <c r="AC90" i="34"/>
  <c r="V90" i="34"/>
  <c r="N90" i="34"/>
  <c r="G90" i="34"/>
  <c r="DO89" i="34"/>
  <c r="DH89" i="34"/>
  <c r="CZ89" i="34"/>
  <c r="CS89" i="34"/>
  <c r="CK89" i="34"/>
  <c r="CD89" i="34"/>
  <c r="BV89" i="34"/>
  <c r="BO89" i="34"/>
  <c r="BG89" i="34"/>
  <c r="AZ89" i="34"/>
  <c r="AR89" i="34"/>
  <c r="AK89" i="34"/>
  <c r="AC89" i="34"/>
  <c r="V89" i="34"/>
  <c r="N89" i="34"/>
  <c r="G89" i="34"/>
  <c r="DO88" i="34"/>
  <c r="DH88" i="34"/>
  <c r="DH87" i="34" s="1"/>
  <c r="CZ88" i="34"/>
  <c r="CS88" i="34"/>
  <c r="CK88" i="34"/>
  <c r="CK87" i="34" s="1"/>
  <c r="CD88" i="34"/>
  <c r="CD87" i="34" s="1"/>
  <c r="BV88" i="34"/>
  <c r="BO88" i="34"/>
  <c r="BG88" i="34"/>
  <c r="BG87" i="34" s="1"/>
  <c r="AZ88" i="34"/>
  <c r="AZ87" i="34" s="1"/>
  <c r="AR88" i="34"/>
  <c r="AK88" i="34"/>
  <c r="AC88" i="34"/>
  <c r="AC87" i="34" s="1"/>
  <c r="V88" i="34"/>
  <c r="V87" i="34" s="1"/>
  <c r="N88" i="34"/>
  <c r="G88" i="34"/>
  <c r="DQ87" i="34"/>
  <c r="DP87" i="34"/>
  <c r="DO87" i="34"/>
  <c r="DN87" i="34"/>
  <c r="DM87" i="34"/>
  <c r="DL87" i="34"/>
  <c r="DK87" i="34"/>
  <c r="DJ87" i="34"/>
  <c r="DI87" i="34"/>
  <c r="DG87" i="34"/>
  <c r="DF87" i="34"/>
  <c r="DE87" i="34"/>
  <c r="DD87" i="34"/>
  <c r="DB87" i="34"/>
  <c r="DA87" i="34"/>
  <c r="CY87" i="34"/>
  <c r="CX87" i="34"/>
  <c r="CW87" i="34"/>
  <c r="CV87" i="34"/>
  <c r="CU87" i="34"/>
  <c r="CT87" i="34"/>
  <c r="CR87" i="34"/>
  <c r="CQ87" i="34"/>
  <c r="CP87" i="34"/>
  <c r="CO87" i="34"/>
  <c r="CM87" i="34"/>
  <c r="CL87" i="34"/>
  <c r="CJ87" i="34"/>
  <c r="CI87" i="34"/>
  <c r="CH87" i="34"/>
  <c r="CG87" i="34"/>
  <c r="CF87" i="34"/>
  <c r="CE87" i="34"/>
  <c r="CC87" i="34"/>
  <c r="CB87" i="34"/>
  <c r="CA87" i="34"/>
  <c r="BZ87" i="34"/>
  <c r="BX87" i="34"/>
  <c r="BW87" i="34"/>
  <c r="BU87" i="34"/>
  <c r="BT87" i="34"/>
  <c r="BS87" i="34"/>
  <c r="BR87" i="34"/>
  <c r="BQ87" i="34"/>
  <c r="BP87" i="34"/>
  <c r="BN87" i="34"/>
  <c r="BM87" i="34"/>
  <c r="BL87" i="34"/>
  <c r="BK87" i="34"/>
  <c r="BI87" i="34"/>
  <c r="BH87" i="34"/>
  <c r="BF87" i="34"/>
  <c r="BE87" i="34"/>
  <c r="BD87" i="34"/>
  <c r="BC87" i="34"/>
  <c r="BB87" i="34"/>
  <c r="BA87" i="34"/>
  <c r="AY87" i="34"/>
  <c r="AX87" i="34"/>
  <c r="AW87" i="34"/>
  <c r="AV87" i="34"/>
  <c r="AT87" i="34"/>
  <c r="AS87" i="34"/>
  <c r="AQ87" i="34"/>
  <c r="AP87" i="34"/>
  <c r="AO87" i="34"/>
  <c r="AN87" i="34"/>
  <c r="AM87" i="34"/>
  <c r="AL87" i="34"/>
  <c r="AJ87" i="34"/>
  <c r="AI87" i="34"/>
  <c r="AH87" i="34"/>
  <c r="AG87" i="34"/>
  <c r="AE87" i="34"/>
  <c r="AD87" i="34"/>
  <c r="AB87" i="34"/>
  <c r="AA87" i="34"/>
  <c r="Z87" i="34"/>
  <c r="Y87" i="34"/>
  <c r="X87" i="34"/>
  <c r="W87" i="34"/>
  <c r="U87" i="34"/>
  <c r="T87" i="34"/>
  <c r="S87" i="34"/>
  <c r="R87" i="34"/>
  <c r="P87" i="34"/>
  <c r="O87" i="34"/>
  <c r="M87" i="34"/>
  <c r="L87" i="34"/>
  <c r="K87" i="34"/>
  <c r="J87" i="34"/>
  <c r="I87" i="34"/>
  <c r="H87" i="34"/>
  <c r="F87" i="34"/>
  <c r="E87" i="34"/>
  <c r="D87" i="34"/>
  <c r="C87" i="34"/>
  <c r="DO86" i="34"/>
  <c r="DH86" i="34"/>
  <c r="CZ86" i="34"/>
  <c r="CS86" i="34"/>
  <c r="CK86" i="34"/>
  <c r="CD86" i="34"/>
  <c r="BV86" i="34"/>
  <c r="BO86" i="34"/>
  <c r="BG86" i="34"/>
  <c r="AZ86" i="34"/>
  <c r="AR86" i="34"/>
  <c r="AK86" i="34"/>
  <c r="AC86" i="34"/>
  <c r="V86" i="34"/>
  <c r="N86" i="34"/>
  <c r="G86" i="34"/>
  <c r="DO85" i="34"/>
  <c r="DH85" i="34"/>
  <c r="CZ85" i="34"/>
  <c r="CS85" i="34"/>
  <c r="CK85" i="34"/>
  <c r="CD85" i="34"/>
  <c r="BV85" i="34"/>
  <c r="BO85" i="34"/>
  <c r="BG85" i="34"/>
  <c r="AZ85" i="34"/>
  <c r="AR85" i="34"/>
  <c r="AK85" i="34"/>
  <c r="AC85" i="34"/>
  <c r="V85" i="34"/>
  <c r="N85" i="34"/>
  <c r="G85" i="34"/>
  <c r="DO84" i="34"/>
  <c r="DH84" i="34"/>
  <c r="DH83" i="34" s="1"/>
  <c r="CZ84" i="34"/>
  <c r="CZ83" i="34" s="1"/>
  <c r="CS84" i="34"/>
  <c r="CK84" i="34"/>
  <c r="CK83" i="34" s="1"/>
  <c r="CD84" i="34"/>
  <c r="CD83" i="34" s="1"/>
  <c r="BV84" i="34"/>
  <c r="BV83" i="34" s="1"/>
  <c r="BO84" i="34"/>
  <c r="BG84" i="34"/>
  <c r="BG83" i="34" s="1"/>
  <c r="AZ84" i="34"/>
  <c r="AZ83" i="34" s="1"/>
  <c r="AR84" i="34"/>
  <c r="AR83" i="34" s="1"/>
  <c r="AK84" i="34"/>
  <c r="AC84" i="34"/>
  <c r="AC83" i="34" s="1"/>
  <c r="V84" i="34"/>
  <c r="V83" i="34" s="1"/>
  <c r="N84" i="34"/>
  <c r="N83" i="34" s="1"/>
  <c r="G84" i="34"/>
  <c r="DQ83" i="34"/>
  <c r="DP83" i="34"/>
  <c r="DO83" i="34"/>
  <c r="DN83" i="34"/>
  <c r="DM83" i="34"/>
  <c r="DL83" i="34"/>
  <c r="DK83" i="34"/>
  <c r="DJ83" i="34"/>
  <c r="DI83" i="34"/>
  <c r="DG83" i="34"/>
  <c r="DF83" i="34"/>
  <c r="DE83" i="34"/>
  <c r="DD83" i="34"/>
  <c r="DB83" i="34"/>
  <c r="DA83" i="34"/>
  <c r="CY83" i="34"/>
  <c r="CX83" i="34"/>
  <c r="CW83" i="34"/>
  <c r="CV83" i="34"/>
  <c r="CU83" i="34"/>
  <c r="CT83" i="34"/>
  <c r="CR83" i="34"/>
  <c r="CQ83" i="34"/>
  <c r="CP83" i="34"/>
  <c r="CO83" i="34"/>
  <c r="CM83" i="34"/>
  <c r="CL83" i="34"/>
  <c r="CJ83" i="34"/>
  <c r="CI83" i="34"/>
  <c r="CH83" i="34"/>
  <c r="CG83" i="34"/>
  <c r="CF83" i="34"/>
  <c r="CE83" i="34"/>
  <c r="CC83" i="34"/>
  <c r="CB83" i="34"/>
  <c r="CA83" i="34"/>
  <c r="BZ83" i="34"/>
  <c r="BX83" i="34"/>
  <c r="BW83" i="34"/>
  <c r="BU83" i="34"/>
  <c r="BT83" i="34"/>
  <c r="BS83" i="34"/>
  <c r="BR83" i="34"/>
  <c r="BQ83" i="34"/>
  <c r="BP83" i="34"/>
  <c r="BN83" i="34"/>
  <c r="BM83" i="34"/>
  <c r="BL83" i="34"/>
  <c r="BK83" i="34"/>
  <c r="BI83" i="34"/>
  <c r="BH83" i="34"/>
  <c r="BF83" i="34"/>
  <c r="BE83" i="34"/>
  <c r="BD83" i="34"/>
  <c r="BC83" i="34"/>
  <c r="BB83" i="34"/>
  <c r="BA83" i="34"/>
  <c r="AY83" i="34"/>
  <c r="AX83" i="34"/>
  <c r="AW83" i="34"/>
  <c r="AV83" i="34"/>
  <c r="AT83" i="34"/>
  <c r="AS83" i="34"/>
  <c r="AQ83" i="34"/>
  <c r="AP83" i="34"/>
  <c r="AO83" i="34"/>
  <c r="AN83" i="34"/>
  <c r="AM83" i="34"/>
  <c r="AL83" i="34"/>
  <c r="AJ83" i="34"/>
  <c r="AI83" i="34"/>
  <c r="AH83" i="34"/>
  <c r="AG83" i="34"/>
  <c r="AE83" i="34"/>
  <c r="AD83" i="34"/>
  <c r="AB83" i="34"/>
  <c r="AA83" i="34"/>
  <c r="Z83" i="34"/>
  <c r="Y83" i="34"/>
  <c r="X83" i="34"/>
  <c r="W83" i="34"/>
  <c r="U83" i="34"/>
  <c r="T83" i="34"/>
  <c r="S83" i="34"/>
  <c r="R83" i="34"/>
  <c r="P83" i="34"/>
  <c r="O83" i="34"/>
  <c r="M83" i="34"/>
  <c r="L83" i="34"/>
  <c r="K83" i="34"/>
  <c r="J83" i="34"/>
  <c r="I83" i="34"/>
  <c r="H83" i="34"/>
  <c r="F83" i="34"/>
  <c r="E83" i="34"/>
  <c r="D83" i="34"/>
  <c r="C83" i="34"/>
  <c r="B81" i="34"/>
  <c r="DO79" i="34"/>
  <c r="DH79" i="34"/>
  <c r="CZ79" i="34"/>
  <c r="CS79" i="34"/>
  <c r="CK79" i="34"/>
  <c r="CD79" i="34"/>
  <c r="BV79" i="34"/>
  <c r="BO79" i="34"/>
  <c r="BG79" i="34"/>
  <c r="AZ79" i="34"/>
  <c r="AR79" i="34"/>
  <c r="AK79" i="34"/>
  <c r="AC79" i="34"/>
  <c r="V79" i="34"/>
  <c r="N79" i="34"/>
  <c r="G79" i="34"/>
  <c r="DO78" i="34"/>
  <c r="DH78" i="34"/>
  <c r="CZ78" i="34"/>
  <c r="CS78" i="34"/>
  <c r="CK78" i="34"/>
  <c r="CD78" i="34"/>
  <c r="BV78" i="34"/>
  <c r="BO78" i="34"/>
  <c r="BG78" i="34"/>
  <c r="AZ78" i="34"/>
  <c r="AR78" i="34"/>
  <c r="AK78" i="34"/>
  <c r="AC78" i="34"/>
  <c r="V78" i="34"/>
  <c r="N78" i="34"/>
  <c r="G78" i="34"/>
  <c r="DO77" i="34"/>
  <c r="DH77" i="34"/>
  <c r="CZ77" i="34"/>
  <c r="CS77" i="34"/>
  <c r="CK77" i="34"/>
  <c r="CD77" i="34"/>
  <c r="BV77" i="34"/>
  <c r="BO77" i="34"/>
  <c r="BG77" i="34"/>
  <c r="AZ77" i="34"/>
  <c r="AR77" i="34"/>
  <c r="AK77" i="34"/>
  <c r="AC77" i="34"/>
  <c r="V77" i="34"/>
  <c r="N77" i="34"/>
  <c r="G77" i="34"/>
  <c r="DO76" i="34"/>
  <c r="DH76" i="34"/>
  <c r="CZ76" i="34"/>
  <c r="CS76" i="34"/>
  <c r="CK76" i="34"/>
  <c r="CD76" i="34"/>
  <c r="BV76" i="34"/>
  <c r="BO76" i="34"/>
  <c r="BG76" i="34"/>
  <c r="AZ76" i="34"/>
  <c r="AR76" i="34"/>
  <c r="AK76" i="34"/>
  <c r="AC76" i="34"/>
  <c r="V76" i="34"/>
  <c r="N76" i="34"/>
  <c r="G76" i="34"/>
  <c r="DO75" i="34"/>
  <c r="DH75" i="34"/>
  <c r="CZ75" i="34"/>
  <c r="CS75" i="34"/>
  <c r="CK75" i="34"/>
  <c r="CD75" i="34"/>
  <c r="BV75" i="34"/>
  <c r="BO75" i="34"/>
  <c r="BG75" i="34"/>
  <c r="AZ75" i="34"/>
  <c r="AR75" i="34"/>
  <c r="AK75" i="34"/>
  <c r="AC75" i="34"/>
  <c r="V75" i="34"/>
  <c r="N75" i="34"/>
  <c r="G75" i="34"/>
  <c r="DO74" i="34"/>
  <c r="DH74" i="34"/>
  <c r="DH73" i="34" s="1"/>
  <c r="CZ74" i="34"/>
  <c r="CZ73" i="34" s="1"/>
  <c r="CS74" i="34"/>
  <c r="CS73" i="34" s="1"/>
  <c r="CK74" i="34"/>
  <c r="CD74" i="34"/>
  <c r="CD73" i="34" s="1"/>
  <c r="BV74" i="34"/>
  <c r="BV73" i="34" s="1"/>
  <c r="BO74" i="34"/>
  <c r="BO73" i="34" s="1"/>
  <c r="BG74" i="34"/>
  <c r="AZ74" i="34"/>
  <c r="AR74" i="34"/>
  <c r="AR73" i="34" s="1"/>
  <c r="AK74" i="34"/>
  <c r="AK73" i="34" s="1"/>
  <c r="AC74" i="34"/>
  <c r="V74" i="34"/>
  <c r="N74" i="34"/>
  <c r="N73" i="34" s="1"/>
  <c r="G74" i="34"/>
  <c r="G73" i="34" s="1"/>
  <c r="DQ73" i="34"/>
  <c r="DP73" i="34"/>
  <c r="DN73" i="34"/>
  <c r="DM73" i="34"/>
  <c r="DL73" i="34"/>
  <c r="DK73" i="34"/>
  <c r="DJ73" i="34"/>
  <c r="DI73" i="34"/>
  <c r="DG73" i="34"/>
  <c r="DF73" i="34"/>
  <c r="DE73" i="34"/>
  <c r="DD73" i="34"/>
  <c r="DB73" i="34"/>
  <c r="DA73" i="34"/>
  <c r="CY73" i="34"/>
  <c r="CX73" i="34"/>
  <c r="CW73" i="34"/>
  <c r="CV73" i="34"/>
  <c r="CU73" i="34"/>
  <c r="CT73" i="34"/>
  <c r="CR73" i="34"/>
  <c r="CQ73" i="34"/>
  <c r="CP73" i="34"/>
  <c r="CO73" i="34"/>
  <c r="CM73" i="34"/>
  <c r="CL73" i="34"/>
  <c r="CJ73" i="34"/>
  <c r="CI73" i="34"/>
  <c r="CH73" i="34"/>
  <c r="CG73" i="34"/>
  <c r="CF73" i="34"/>
  <c r="CE73" i="34"/>
  <c r="CC73" i="34"/>
  <c r="CB73" i="34"/>
  <c r="CA73" i="34"/>
  <c r="BZ73" i="34"/>
  <c r="BX73" i="34"/>
  <c r="BW73" i="34"/>
  <c r="BU73" i="34"/>
  <c r="BT73" i="34"/>
  <c r="BS73" i="34"/>
  <c r="BR73" i="34"/>
  <c r="BQ73" i="34"/>
  <c r="BP73" i="34"/>
  <c r="BN73" i="34"/>
  <c r="BM73" i="34"/>
  <c r="BL73" i="34"/>
  <c r="BK73" i="34"/>
  <c r="BI73" i="34"/>
  <c r="BH73" i="34"/>
  <c r="BF73" i="34"/>
  <c r="BE73" i="34"/>
  <c r="BD73" i="34"/>
  <c r="BC73" i="34"/>
  <c r="BB73" i="34"/>
  <c r="BA73" i="34"/>
  <c r="AY73" i="34"/>
  <c r="AX73" i="34"/>
  <c r="AW73" i="34"/>
  <c r="AV73" i="34"/>
  <c r="AT73" i="34"/>
  <c r="AS73" i="34"/>
  <c r="AQ73" i="34"/>
  <c r="AP73" i="34"/>
  <c r="AO73" i="34"/>
  <c r="AN73" i="34"/>
  <c r="AM73" i="34"/>
  <c r="AL73" i="34"/>
  <c r="AJ73" i="34"/>
  <c r="AI73" i="34"/>
  <c r="AH73" i="34"/>
  <c r="AG73" i="34"/>
  <c r="AE73" i="34"/>
  <c r="AD73" i="34"/>
  <c r="AB73" i="34"/>
  <c r="AA73" i="34"/>
  <c r="Z73" i="34"/>
  <c r="Y73" i="34"/>
  <c r="X73" i="34"/>
  <c r="W73" i="34"/>
  <c r="U73" i="34"/>
  <c r="T73" i="34"/>
  <c r="S73" i="34"/>
  <c r="R73" i="34"/>
  <c r="P73" i="34"/>
  <c r="O73" i="34"/>
  <c r="M73" i="34"/>
  <c r="L73" i="34"/>
  <c r="K73" i="34"/>
  <c r="J73" i="34"/>
  <c r="I73" i="34"/>
  <c r="H73" i="34"/>
  <c r="F73" i="34"/>
  <c r="E73" i="34"/>
  <c r="D73" i="34"/>
  <c r="C73" i="34"/>
  <c r="DO72" i="34"/>
  <c r="DH72" i="34"/>
  <c r="CZ72" i="34"/>
  <c r="CS72" i="34"/>
  <c r="CK72" i="34"/>
  <c r="CD72" i="34"/>
  <c r="BV72" i="34"/>
  <c r="BO72" i="34"/>
  <c r="BG72" i="34"/>
  <c r="AZ72" i="34"/>
  <c r="AR72" i="34"/>
  <c r="AK72" i="34"/>
  <c r="AC72" i="34"/>
  <c r="V72" i="34"/>
  <c r="N72" i="34"/>
  <c r="G72" i="34"/>
  <c r="DO71" i="34"/>
  <c r="DH71" i="34"/>
  <c r="CZ71" i="34"/>
  <c r="CS71" i="34"/>
  <c r="CK71" i="34"/>
  <c r="CD71" i="34"/>
  <c r="BV71" i="34"/>
  <c r="BO71" i="34"/>
  <c r="BG71" i="34"/>
  <c r="AZ71" i="34"/>
  <c r="AR71" i="34"/>
  <c r="AK71" i="34"/>
  <c r="AC71" i="34"/>
  <c r="V71" i="34"/>
  <c r="N71" i="34"/>
  <c r="G71" i="34"/>
  <c r="DO70" i="34"/>
  <c r="DH70" i="34"/>
  <c r="CZ70" i="34"/>
  <c r="CS70" i="34"/>
  <c r="CK70" i="34"/>
  <c r="CD70" i="34"/>
  <c r="BV70" i="34"/>
  <c r="BO70" i="34"/>
  <c r="BG70" i="34"/>
  <c r="AZ70" i="34"/>
  <c r="AR70" i="34"/>
  <c r="AK70" i="34"/>
  <c r="AC70" i="34"/>
  <c r="V70" i="34"/>
  <c r="N70" i="34"/>
  <c r="G70" i="34"/>
  <c r="DO69" i="34"/>
  <c r="DO68" i="34" s="1"/>
  <c r="DH69" i="34"/>
  <c r="DH68" i="34" s="1"/>
  <c r="CZ69" i="34"/>
  <c r="CS69" i="34"/>
  <c r="CS68" i="34" s="1"/>
  <c r="CK69" i="34"/>
  <c r="CK68" i="34" s="1"/>
  <c r="CD69" i="34"/>
  <c r="CD68" i="34" s="1"/>
  <c r="BV69" i="34"/>
  <c r="BO69" i="34"/>
  <c r="BO68" i="34" s="1"/>
  <c r="BG69" i="34"/>
  <c r="BG68" i="34" s="1"/>
  <c r="AZ69" i="34"/>
  <c r="AR69" i="34"/>
  <c r="AK69" i="34"/>
  <c r="AK68" i="34" s="1"/>
  <c r="AC69" i="34"/>
  <c r="AC68" i="34" s="1"/>
  <c r="V69" i="34"/>
  <c r="V68" i="34" s="1"/>
  <c r="N69" i="34"/>
  <c r="G69" i="34"/>
  <c r="G68" i="34" s="1"/>
  <c r="DQ68" i="34"/>
  <c r="DP68" i="34"/>
  <c r="DN68" i="34"/>
  <c r="DM68" i="34"/>
  <c r="DL68" i="34"/>
  <c r="DK68" i="34"/>
  <c r="DJ68" i="34"/>
  <c r="DI68" i="34"/>
  <c r="DG68" i="34"/>
  <c r="DF68" i="34"/>
  <c r="DE68" i="34"/>
  <c r="DD68" i="34"/>
  <c r="DB68" i="34"/>
  <c r="DA68" i="34"/>
  <c r="CY68" i="34"/>
  <c r="CX68" i="34"/>
  <c r="CW68" i="34"/>
  <c r="CV68" i="34"/>
  <c r="CU68" i="34"/>
  <c r="CT68" i="34"/>
  <c r="CR68" i="34"/>
  <c r="CQ68" i="34"/>
  <c r="CP68" i="34"/>
  <c r="CO68" i="34"/>
  <c r="CM68" i="34"/>
  <c r="CL68" i="34"/>
  <c r="CJ68" i="34"/>
  <c r="CI68" i="34"/>
  <c r="CH68" i="34"/>
  <c r="CG68" i="34"/>
  <c r="CF68" i="34"/>
  <c r="CE68" i="34"/>
  <c r="CC68" i="34"/>
  <c r="CB68" i="34"/>
  <c r="CA68" i="34"/>
  <c r="BZ68" i="34"/>
  <c r="BX68" i="34"/>
  <c r="BW68" i="34"/>
  <c r="BU68" i="34"/>
  <c r="BT68" i="34"/>
  <c r="BS68" i="34"/>
  <c r="BR68" i="34"/>
  <c r="BQ68" i="34"/>
  <c r="BP68" i="34"/>
  <c r="BN68" i="34"/>
  <c r="BN63" i="34" s="1"/>
  <c r="BM68" i="34"/>
  <c r="BL68" i="34"/>
  <c r="BK68" i="34"/>
  <c r="BI68" i="34"/>
  <c r="BH68" i="34"/>
  <c r="BF68" i="34"/>
  <c r="BE68" i="34"/>
  <c r="BD68" i="34"/>
  <c r="BC68" i="34"/>
  <c r="BB68" i="34"/>
  <c r="BA68" i="34"/>
  <c r="AY68" i="34"/>
  <c r="AX68" i="34"/>
  <c r="AW68" i="34"/>
  <c r="AV68" i="34"/>
  <c r="AT68" i="34"/>
  <c r="AS68" i="34"/>
  <c r="AQ68" i="34"/>
  <c r="AP68" i="34"/>
  <c r="AO68" i="34"/>
  <c r="AN68" i="34"/>
  <c r="AM68" i="34"/>
  <c r="AL68" i="34"/>
  <c r="AJ68" i="34"/>
  <c r="AI68" i="34"/>
  <c r="AH68" i="34"/>
  <c r="AG68" i="34"/>
  <c r="AE68" i="34"/>
  <c r="AD68" i="34"/>
  <c r="AB68" i="34"/>
  <c r="AA68" i="34"/>
  <c r="Z68" i="34"/>
  <c r="Y68" i="34"/>
  <c r="X68" i="34"/>
  <c r="W68" i="34"/>
  <c r="U68" i="34"/>
  <c r="T68" i="34"/>
  <c r="S68" i="34"/>
  <c r="R68" i="34"/>
  <c r="P68" i="34"/>
  <c r="O68" i="34"/>
  <c r="M68" i="34"/>
  <c r="L68" i="34"/>
  <c r="K68" i="34"/>
  <c r="J68" i="34"/>
  <c r="I68" i="34"/>
  <c r="H68" i="34"/>
  <c r="F68" i="34"/>
  <c r="E68" i="34"/>
  <c r="D68" i="34"/>
  <c r="C68" i="34"/>
  <c r="DO67" i="34"/>
  <c r="DH67" i="34"/>
  <c r="CZ67" i="34"/>
  <c r="CS67" i="34"/>
  <c r="CK67" i="34"/>
  <c r="CD67" i="34"/>
  <c r="BV67" i="34"/>
  <c r="BO67" i="34"/>
  <c r="BG67" i="34"/>
  <c r="AZ67" i="34"/>
  <c r="AR67" i="34"/>
  <c r="AK67" i="34"/>
  <c r="AC67" i="34"/>
  <c r="V67" i="34"/>
  <c r="N67" i="34"/>
  <c r="G67" i="34"/>
  <c r="DO66" i="34"/>
  <c r="DH66" i="34"/>
  <c r="CZ66" i="34"/>
  <c r="CS66" i="34"/>
  <c r="CK66" i="34"/>
  <c r="CD66" i="34"/>
  <c r="BV66" i="34"/>
  <c r="BO66" i="34"/>
  <c r="BG66" i="34"/>
  <c r="AZ66" i="34"/>
  <c r="AR66" i="34"/>
  <c r="AK66" i="34"/>
  <c r="AC66" i="34"/>
  <c r="V66" i="34"/>
  <c r="N66" i="34"/>
  <c r="G66" i="34"/>
  <c r="DO65" i="34"/>
  <c r="DH65" i="34"/>
  <c r="DH64" i="34" s="1"/>
  <c r="CZ65" i="34"/>
  <c r="CS65" i="34"/>
  <c r="CS64" i="34" s="1"/>
  <c r="CK65" i="34"/>
  <c r="CK64" i="34" s="1"/>
  <c r="CD65" i="34"/>
  <c r="CD64" i="34" s="1"/>
  <c r="BV65" i="34"/>
  <c r="BO65" i="34"/>
  <c r="BO64" i="34" s="1"/>
  <c r="BG65" i="34"/>
  <c r="BG64" i="34" s="1"/>
  <c r="AZ65" i="34"/>
  <c r="AR65" i="34"/>
  <c r="AK65" i="34"/>
  <c r="AK64" i="34" s="1"/>
  <c r="AC65" i="34"/>
  <c r="AC64" i="34" s="1"/>
  <c r="V65" i="34"/>
  <c r="V64" i="34" s="1"/>
  <c r="N65" i="34"/>
  <c r="G65" i="34"/>
  <c r="G64" i="34" s="1"/>
  <c r="DQ64" i="34"/>
  <c r="DP64" i="34"/>
  <c r="DO64" i="34"/>
  <c r="DN64" i="34"/>
  <c r="DM64" i="34"/>
  <c r="DL64" i="34"/>
  <c r="DK64" i="34"/>
  <c r="DJ64" i="34"/>
  <c r="DI64" i="34"/>
  <c r="DG64" i="34"/>
  <c r="DF64" i="34"/>
  <c r="DE64" i="34"/>
  <c r="DD64" i="34"/>
  <c r="DB64" i="34"/>
  <c r="DA64" i="34"/>
  <c r="CY64" i="34"/>
  <c r="CX64" i="34"/>
  <c r="CW64" i="34"/>
  <c r="CV64" i="34"/>
  <c r="CU64" i="34"/>
  <c r="CT64" i="34"/>
  <c r="CR64" i="34"/>
  <c r="CQ64" i="34"/>
  <c r="CP64" i="34"/>
  <c r="CO64" i="34"/>
  <c r="CM64" i="34"/>
  <c r="CL64" i="34"/>
  <c r="CJ64" i="34"/>
  <c r="CI64" i="34"/>
  <c r="CH64" i="34"/>
  <c r="CG64" i="34"/>
  <c r="CF64" i="34"/>
  <c r="CE64" i="34"/>
  <c r="CC64" i="34"/>
  <c r="CB64" i="34"/>
  <c r="CA64" i="34"/>
  <c r="BZ64" i="34"/>
  <c r="BX64" i="34"/>
  <c r="BW64" i="34"/>
  <c r="BU64" i="34"/>
  <c r="BT64" i="34"/>
  <c r="BS64" i="34"/>
  <c r="BR64" i="34"/>
  <c r="BQ64" i="34"/>
  <c r="BP64" i="34"/>
  <c r="BN64" i="34"/>
  <c r="BM64" i="34"/>
  <c r="BL64" i="34"/>
  <c r="BK64" i="34"/>
  <c r="BI64" i="34"/>
  <c r="BH64" i="34"/>
  <c r="BF64" i="34"/>
  <c r="BE64" i="34"/>
  <c r="BD64" i="34"/>
  <c r="BC64" i="34"/>
  <c r="BB64" i="34"/>
  <c r="BA64" i="34"/>
  <c r="AY64" i="34"/>
  <c r="AX64" i="34"/>
  <c r="AW64" i="34"/>
  <c r="AV64" i="34"/>
  <c r="AT64" i="34"/>
  <c r="AS64" i="34"/>
  <c r="AQ64" i="34"/>
  <c r="AP64" i="34"/>
  <c r="AO64" i="34"/>
  <c r="AN64" i="34"/>
  <c r="AM64" i="34"/>
  <c r="AL64" i="34"/>
  <c r="AJ64" i="34"/>
  <c r="AI64" i="34"/>
  <c r="AH64" i="34"/>
  <c r="AG64" i="34"/>
  <c r="AE64" i="34"/>
  <c r="AD64" i="34"/>
  <c r="AB64" i="34"/>
  <c r="AA64" i="34"/>
  <c r="Z64" i="34"/>
  <c r="Y64" i="34"/>
  <c r="X64" i="34"/>
  <c r="W64" i="34"/>
  <c r="U64" i="34"/>
  <c r="T64" i="34"/>
  <c r="S64" i="34"/>
  <c r="R64" i="34"/>
  <c r="P64" i="34"/>
  <c r="O64" i="34"/>
  <c r="M64" i="34"/>
  <c r="L64" i="34"/>
  <c r="K64" i="34"/>
  <c r="J64" i="34"/>
  <c r="I64" i="34"/>
  <c r="H64" i="34"/>
  <c r="F64" i="34"/>
  <c r="E64" i="34"/>
  <c r="D64" i="34"/>
  <c r="C64" i="34"/>
  <c r="B62" i="34"/>
  <c r="DO60" i="34"/>
  <c r="DH60" i="34"/>
  <c r="CZ60" i="34"/>
  <c r="CS60" i="34"/>
  <c r="CK60" i="34"/>
  <c r="CD60" i="34"/>
  <c r="BV60" i="34"/>
  <c r="BO60" i="34"/>
  <c r="BG60" i="34"/>
  <c r="AZ60" i="34"/>
  <c r="AR60" i="34"/>
  <c r="AK60" i="34"/>
  <c r="AC60" i="34"/>
  <c r="V60" i="34"/>
  <c r="N60" i="34"/>
  <c r="G60" i="34"/>
  <c r="DO59" i="34"/>
  <c r="DH59" i="34"/>
  <c r="CZ59" i="34"/>
  <c r="CS59" i="34"/>
  <c r="CK59" i="34"/>
  <c r="CD59" i="34"/>
  <c r="BV59" i="34"/>
  <c r="BO59" i="34"/>
  <c r="BG59" i="34"/>
  <c r="AZ59" i="34"/>
  <c r="AR59" i="34"/>
  <c r="AK59" i="34"/>
  <c r="AC59" i="34"/>
  <c r="V59" i="34"/>
  <c r="N59" i="34"/>
  <c r="G59" i="34"/>
  <c r="DO58" i="34"/>
  <c r="DH58" i="34"/>
  <c r="CZ58" i="34"/>
  <c r="CS58" i="34"/>
  <c r="CK58" i="34"/>
  <c r="CD58" i="34"/>
  <c r="BV58" i="34"/>
  <c r="BO58" i="34"/>
  <c r="BG58" i="34"/>
  <c r="AZ58" i="34"/>
  <c r="AR58" i="34"/>
  <c r="AK58" i="34"/>
  <c r="AC58" i="34"/>
  <c r="V58" i="34"/>
  <c r="N58" i="34"/>
  <c r="G58" i="34"/>
  <c r="DO57" i="34"/>
  <c r="DH57" i="34"/>
  <c r="CZ57" i="34"/>
  <c r="CS57" i="34"/>
  <c r="CK57" i="34"/>
  <c r="CD57" i="34"/>
  <c r="BV57" i="34"/>
  <c r="BO57" i="34"/>
  <c r="BG57" i="34"/>
  <c r="AZ57" i="34"/>
  <c r="AR57" i="34"/>
  <c r="AK57" i="34"/>
  <c r="AC57" i="34"/>
  <c r="V57" i="34"/>
  <c r="N57" i="34"/>
  <c r="G57" i="34"/>
  <c r="DO56" i="34"/>
  <c r="DH56" i="34"/>
  <c r="CZ56" i="34"/>
  <c r="CS56" i="34"/>
  <c r="CK56" i="34"/>
  <c r="CD56" i="34"/>
  <c r="BV56" i="34"/>
  <c r="BO56" i="34"/>
  <c r="BG56" i="34"/>
  <c r="AZ56" i="34"/>
  <c r="AR56" i="34"/>
  <c r="AK56" i="34"/>
  <c r="AC56" i="34"/>
  <c r="V56" i="34"/>
  <c r="N56" i="34"/>
  <c r="G56" i="34"/>
  <c r="DO55" i="34"/>
  <c r="DO54" i="34" s="1"/>
  <c r="DH55" i="34"/>
  <c r="DH54" i="34" s="1"/>
  <c r="CZ55" i="34"/>
  <c r="CS55" i="34"/>
  <c r="CS54" i="34" s="1"/>
  <c r="CK55" i="34"/>
  <c r="CK54" i="34" s="1"/>
  <c r="CD55" i="34"/>
  <c r="BV55" i="34"/>
  <c r="BO55" i="34"/>
  <c r="BO54" i="34" s="1"/>
  <c r="BG55" i="34"/>
  <c r="AZ55" i="34"/>
  <c r="AR55" i="34"/>
  <c r="AR54" i="34" s="1"/>
  <c r="AK55" i="34"/>
  <c r="AK54" i="34" s="1"/>
  <c r="AC55" i="34"/>
  <c r="V55" i="34"/>
  <c r="N55" i="34"/>
  <c r="N54" i="34" s="1"/>
  <c r="G55" i="34"/>
  <c r="G54" i="34" s="1"/>
  <c r="DQ54" i="34"/>
  <c r="DP54" i="34"/>
  <c r="DN54" i="34"/>
  <c r="DM54" i="34"/>
  <c r="DL54" i="34"/>
  <c r="DK54" i="34"/>
  <c r="DJ54" i="34"/>
  <c r="DI54" i="34"/>
  <c r="DG54" i="34"/>
  <c r="DF54" i="34"/>
  <c r="DE54" i="34"/>
  <c r="DD54" i="34"/>
  <c r="DB54" i="34"/>
  <c r="DA54" i="34"/>
  <c r="CY54" i="34"/>
  <c r="CX54" i="34"/>
  <c r="CW54" i="34"/>
  <c r="CV54" i="34"/>
  <c r="CU54" i="34"/>
  <c r="CT54" i="34"/>
  <c r="CR54" i="34"/>
  <c r="CQ54" i="34"/>
  <c r="CP54" i="34"/>
  <c r="CO54" i="34"/>
  <c r="CM54" i="34"/>
  <c r="CL54" i="34"/>
  <c r="CJ54" i="34"/>
  <c r="CI54" i="34"/>
  <c r="CH54" i="34"/>
  <c r="CG54" i="34"/>
  <c r="CF54" i="34"/>
  <c r="CE54" i="34"/>
  <c r="CC54" i="34"/>
  <c r="CB54" i="34"/>
  <c r="CA54" i="34"/>
  <c r="BZ54" i="34"/>
  <c r="BX54" i="34"/>
  <c r="BW54" i="34"/>
  <c r="BU54" i="34"/>
  <c r="BT54" i="34"/>
  <c r="BS54" i="34"/>
  <c r="BR54" i="34"/>
  <c r="BQ54" i="34"/>
  <c r="BP54" i="34"/>
  <c r="BN54" i="34"/>
  <c r="BM54" i="34"/>
  <c r="BL54" i="34"/>
  <c r="BK54" i="34"/>
  <c r="BI54" i="34"/>
  <c r="BH54" i="34"/>
  <c r="BF54" i="34"/>
  <c r="BE54" i="34"/>
  <c r="BD54" i="34"/>
  <c r="BC54" i="34"/>
  <c r="BB54" i="34"/>
  <c r="BA54" i="34"/>
  <c r="AY54" i="34"/>
  <c r="AX54" i="34"/>
  <c r="AW54" i="34"/>
  <c r="AV54" i="34"/>
  <c r="AT54" i="34"/>
  <c r="AS54" i="34"/>
  <c r="AQ54" i="34"/>
  <c r="AP54" i="34"/>
  <c r="AO54" i="34"/>
  <c r="AN54" i="34"/>
  <c r="AM54" i="34"/>
  <c r="AL54" i="34"/>
  <c r="AJ54" i="34"/>
  <c r="AI54" i="34"/>
  <c r="AH54" i="34"/>
  <c r="AG54" i="34"/>
  <c r="AE54" i="34"/>
  <c r="AD54" i="34"/>
  <c r="AB54" i="34"/>
  <c r="AA54" i="34"/>
  <c r="Z54" i="34"/>
  <c r="Y54" i="34"/>
  <c r="X54" i="34"/>
  <c r="W54" i="34"/>
  <c r="U54" i="34"/>
  <c r="T54" i="34"/>
  <c r="S54" i="34"/>
  <c r="R54" i="34"/>
  <c r="P54" i="34"/>
  <c r="O54" i="34"/>
  <c r="M54" i="34"/>
  <c r="L54" i="34"/>
  <c r="K54" i="34"/>
  <c r="J54" i="34"/>
  <c r="I54" i="34"/>
  <c r="H54" i="34"/>
  <c r="F54" i="34"/>
  <c r="E54" i="34"/>
  <c r="D54" i="34"/>
  <c r="C54" i="34"/>
  <c r="DO53" i="34"/>
  <c r="DH53" i="34"/>
  <c r="CZ53" i="34"/>
  <c r="CS53" i="34"/>
  <c r="CK53" i="34"/>
  <c r="CD53" i="34"/>
  <c r="BV53" i="34"/>
  <c r="BO53" i="34"/>
  <c r="BG53" i="34"/>
  <c r="AZ53" i="34"/>
  <c r="AR53" i="34"/>
  <c r="AK53" i="34"/>
  <c r="AC53" i="34"/>
  <c r="V53" i="34"/>
  <c r="N53" i="34"/>
  <c r="G53" i="34"/>
  <c r="DO52" i="34"/>
  <c r="DH52" i="34"/>
  <c r="CZ52" i="34"/>
  <c r="CS52" i="34"/>
  <c r="CK52" i="34"/>
  <c r="CD52" i="34"/>
  <c r="BV52" i="34"/>
  <c r="BO52" i="34"/>
  <c r="BG52" i="34"/>
  <c r="AZ52" i="34"/>
  <c r="AR52" i="34"/>
  <c r="AK52" i="34"/>
  <c r="AC52" i="34"/>
  <c r="V52" i="34"/>
  <c r="N52" i="34"/>
  <c r="G52" i="34"/>
  <c r="DO51" i="34"/>
  <c r="DH51" i="34"/>
  <c r="CZ51" i="34"/>
  <c r="CS51" i="34"/>
  <c r="CK51" i="34"/>
  <c r="CD51" i="34"/>
  <c r="BV51" i="34"/>
  <c r="BO51" i="34"/>
  <c r="BG51" i="34"/>
  <c r="AZ51" i="34"/>
  <c r="AR51" i="34"/>
  <c r="AK51" i="34"/>
  <c r="AC51" i="34"/>
  <c r="V51" i="34"/>
  <c r="N51" i="34"/>
  <c r="G51" i="34"/>
  <c r="DO50" i="34"/>
  <c r="DO49" i="34" s="1"/>
  <c r="DH50" i="34"/>
  <c r="DH49" i="34" s="1"/>
  <c r="CZ50" i="34"/>
  <c r="CZ49" i="34" s="1"/>
  <c r="CS50" i="34"/>
  <c r="CK50" i="34"/>
  <c r="CD50" i="34"/>
  <c r="CD49" i="34" s="1"/>
  <c r="BV50" i="34"/>
  <c r="BV49" i="34" s="1"/>
  <c r="BO50" i="34"/>
  <c r="BG50" i="34"/>
  <c r="AZ50" i="34"/>
  <c r="AZ49" i="34" s="1"/>
  <c r="AR50" i="34"/>
  <c r="AR49" i="34" s="1"/>
  <c r="AK50" i="34"/>
  <c r="AC50" i="34"/>
  <c r="AC49" i="34" s="1"/>
  <c r="V50" i="34"/>
  <c r="V49" i="34" s="1"/>
  <c r="N50" i="34"/>
  <c r="N49" i="34" s="1"/>
  <c r="G50" i="34"/>
  <c r="DQ49" i="34"/>
  <c r="DP49" i="34"/>
  <c r="DN49" i="34"/>
  <c r="DM49" i="34"/>
  <c r="DL49" i="34"/>
  <c r="DK49" i="34"/>
  <c r="DJ49" i="34"/>
  <c r="DI49" i="34"/>
  <c r="DG49" i="34"/>
  <c r="DF49" i="34"/>
  <c r="DE49" i="34"/>
  <c r="DD49" i="34"/>
  <c r="DB49" i="34"/>
  <c r="DA49" i="34"/>
  <c r="CY49" i="34"/>
  <c r="CX49" i="34"/>
  <c r="CW49" i="34"/>
  <c r="CV49" i="34"/>
  <c r="CU49" i="34"/>
  <c r="CT49" i="34"/>
  <c r="CS49" i="34"/>
  <c r="CR49" i="34"/>
  <c r="CQ49" i="34"/>
  <c r="CP49" i="34"/>
  <c r="CO49" i="34"/>
  <c r="CM49" i="34"/>
  <c r="CL49" i="34"/>
  <c r="CJ49" i="34"/>
  <c r="CI49" i="34"/>
  <c r="CH49" i="34"/>
  <c r="CG49" i="34"/>
  <c r="CF49" i="34"/>
  <c r="CE49" i="34"/>
  <c r="CC49" i="34"/>
  <c r="CB49" i="34"/>
  <c r="CA49" i="34"/>
  <c r="BZ49" i="34"/>
  <c r="BX49" i="34"/>
  <c r="BW49" i="34"/>
  <c r="BU49" i="34"/>
  <c r="BT49" i="34"/>
  <c r="BS49" i="34"/>
  <c r="BR49" i="34"/>
  <c r="BQ49" i="34"/>
  <c r="BP49" i="34"/>
  <c r="BN49" i="34"/>
  <c r="BM49" i="34"/>
  <c r="BL49" i="34"/>
  <c r="BK49" i="34"/>
  <c r="BI49" i="34"/>
  <c r="BH49" i="34"/>
  <c r="BF49" i="34"/>
  <c r="BE49" i="34"/>
  <c r="BD49" i="34"/>
  <c r="BC49" i="34"/>
  <c r="BB49" i="34"/>
  <c r="BA49" i="34"/>
  <c r="AY49" i="34"/>
  <c r="AX49" i="34"/>
  <c r="AW49" i="34"/>
  <c r="AV49" i="34"/>
  <c r="AT49" i="34"/>
  <c r="AS49" i="34"/>
  <c r="AQ49" i="34"/>
  <c r="AP49" i="34"/>
  <c r="AO49" i="34"/>
  <c r="AN49" i="34"/>
  <c r="AM49" i="34"/>
  <c r="AL49" i="34"/>
  <c r="AJ49" i="34"/>
  <c r="AI49" i="34"/>
  <c r="AH49" i="34"/>
  <c r="AG49" i="34"/>
  <c r="AE49" i="34"/>
  <c r="AD49" i="34"/>
  <c r="AB49" i="34"/>
  <c r="AA49" i="34"/>
  <c r="Z49" i="34"/>
  <c r="Y49" i="34"/>
  <c r="X49" i="34"/>
  <c r="W49" i="34"/>
  <c r="U49" i="34"/>
  <c r="T49" i="34"/>
  <c r="S49" i="34"/>
  <c r="R49" i="34"/>
  <c r="P49" i="34"/>
  <c r="O49" i="34"/>
  <c r="M49" i="34"/>
  <c r="L49" i="34"/>
  <c r="K49" i="34"/>
  <c r="J49" i="34"/>
  <c r="I49" i="34"/>
  <c r="H49" i="34"/>
  <c r="F49" i="34"/>
  <c r="E49" i="34"/>
  <c r="D49" i="34"/>
  <c r="C49" i="34"/>
  <c r="DO48" i="34"/>
  <c r="DH48" i="34"/>
  <c r="CZ48" i="34"/>
  <c r="CS48" i="34"/>
  <c r="CK48" i="34"/>
  <c r="CD48" i="34"/>
  <c r="BV48" i="34"/>
  <c r="BO48" i="34"/>
  <c r="BG48" i="34"/>
  <c r="AZ48" i="34"/>
  <c r="AR48" i="34"/>
  <c r="AK48" i="34"/>
  <c r="AC48" i="34"/>
  <c r="V48" i="34"/>
  <c r="N48" i="34"/>
  <c r="G48" i="34"/>
  <c r="DO47" i="34"/>
  <c r="DH47" i="34"/>
  <c r="CZ47" i="34"/>
  <c r="CS47" i="34"/>
  <c r="CK47" i="34"/>
  <c r="CD47" i="34"/>
  <c r="BV47" i="34"/>
  <c r="BO47" i="34"/>
  <c r="BG47" i="34"/>
  <c r="AZ47" i="34"/>
  <c r="AR47" i="34"/>
  <c r="AK47" i="34"/>
  <c r="AC47" i="34"/>
  <c r="V47" i="34"/>
  <c r="N47" i="34"/>
  <c r="G47" i="34"/>
  <c r="DO46" i="34"/>
  <c r="DO45" i="34" s="1"/>
  <c r="DH46" i="34"/>
  <c r="DH45" i="34" s="1"/>
  <c r="CZ46" i="34"/>
  <c r="CS46" i="34"/>
  <c r="CS45" i="34" s="1"/>
  <c r="CK46" i="34"/>
  <c r="CK45" i="34" s="1"/>
  <c r="CD46" i="34"/>
  <c r="CD45" i="34" s="1"/>
  <c r="BV46" i="34"/>
  <c r="BO46" i="34"/>
  <c r="BO45" i="34" s="1"/>
  <c r="BG46" i="34"/>
  <c r="BG45" i="34" s="1"/>
  <c r="AZ46" i="34"/>
  <c r="AZ45" i="34" s="1"/>
  <c r="AR46" i="34"/>
  <c r="AK46" i="34"/>
  <c r="AK45" i="34" s="1"/>
  <c r="AC46" i="34"/>
  <c r="AC45" i="34" s="1"/>
  <c r="V46" i="34"/>
  <c r="V45" i="34" s="1"/>
  <c r="N46" i="34"/>
  <c r="G46" i="34"/>
  <c r="G45" i="34" s="1"/>
  <c r="DQ45" i="34"/>
  <c r="DP45" i="34"/>
  <c r="DN45" i="34"/>
  <c r="DM45" i="34"/>
  <c r="DL45" i="34"/>
  <c r="DK45" i="34"/>
  <c r="DJ45" i="34"/>
  <c r="DI45" i="34"/>
  <c r="DG45" i="34"/>
  <c r="DF45" i="34"/>
  <c r="DE45" i="34"/>
  <c r="DD45" i="34"/>
  <c r="DB45" i="34"/>
  <c r="DA45" i="34"/>
  <c r="CY45" i="34"/>
  <c r="CX45" i="34"/>
  <c r="CW45" i="34"/>
  <c r="CV45" i="34"/>
  <c r="CU45" i="34"/>
  <c r="CT45" i="34"/>
  <c r="CR45" i="34"/>
  <c r="CQ45" i="34"/>
  <c r="CP45" i="34"/>
  <c r="CO45" i="34"/>
  <c r="CM45" i="34"/>
  <c r="CL45" i="34"/>
  <c r="CJ45" i="34"/>
  <c r="CI45" i="34"/>
  <c r="CH45" i="34"/>
  <c r="CG45" i="34"/>
  <c r="CF45" i="34"/>
  <c r="CE45" i="34"/>
  <c r="CC45" i="34"/>
  <c r="CB45" i="34"/>
  <c r="CA45" i="34"/>
  <c r="BZ45" i="34"/>
  <c r="BX45" i="34"/>
  <c r="BW45" i="34"/>
  <c r="BU45" i="34"/>
  <c r="BT45" i="34"/>
  <c r="BS45" i="34"/>
  <c r="BR45" i="34"/>
  <c r="BQ45" i="34"/>
  <c r="BP45" i="34"/>
  <c r="BN45" i="34"/>
  <c r="BM45" i="34"/>
  <c r="BL45" i="34"/>
  <c r="BK45" i="34"/>
  <c r="BI45" i="34"/>
  <c r="BH45" i="34"/>
  <c r="BF45" i="34"/>
  <c r="BE45" i="34"/>
  <c r="BD45" i="34"/>
  <c r="BC45" i="34"/>
  <c r="BB45" i="34"/>
  <c r="BA45" i="34"/>
  <c r="AY45" i="34"/>
  <c r="AX45" i="34"/>
  <c r="AW45" i="34"/>
  <c r="AV45" i="34"/>
  <c r="AT45" i="34"/>
  <c r="AS45" i="34"/>
  <c r="AQ45" i="34"/>
  <c r="AP45" i="34"/>
  <c r="AO45" i="34"/>
  <c r="AN45" i="34"/>
  <c r="AM45" i="34"/>
  <c r="AL45" i="34"/>
  <c r="AJ45" i="34"/>
  <c r="AI45" i="34"/>
  <c r="AH45" i="34"/>
  <c r="AG45" i="34"/>
  <c r="AE45" i="34"/>
  <c r="AD45" i="34"/>
  <c r="AB45" i="34"/>
  <c r="AA45" i="34"/>
  <c r="Z45" i="34"/>
  <c r="Y45" i="34"/>
  <c r="X45" i="34"/>
  <c r="W45" i="34"/>
  <c r="U45" i="34"/>
  <c r="T45" i="34"/>
  <c r="S45" i="34"/>
  <c r="R45" i="34"/>
  <c r="P45" i="34"/>
  <c r="O45" i="34"/>
  <c r="M45" i="34"/>
  <c r="L45" i="34"/>
  <c r="K45" i="34"/>
  <c r="J45" i="34"/>
  <c r="I45" i="34"/>
  <c r="H45" i="34"/>
  <c r="F45" i="34"/>
  <c r="E45" i="34"/>
  <c r="D45" i="34"/>
  <c r="C45" i="34"/>
  <c r="B43" i="34"/>
  <c r="DO41" i="34"/>
  <c r="DH41" i="34"/>
  <c r="CZ41" i="34"/>
  <c r="CS41" i="34"/>
  <c r="CK41" i="34"/>
  <c r="CD41" i="34"/>
  <c r="BV41" i="34"/>
  <c r="BO41" i="34"/>
  <c r="BG41" i="34"/>
  <c r="AZ41" i="34"/>
  <c r="AR41" i="34"/>
  <c r="AK41" i="34"/>
  <c r="AC41" i="34"/>
  <c r="V41" i="34"/>
  <c r="N41" i="34"/>
  <c r="G41" i="34"/>
  <c r="DO40" i="34"/>
  <c r="DH40" i="34"/>
  <c r="CZ40" i="34"/>
  <c r="CS40" i="34"/>
  <c r="CK40" i="34"/>
  <c r="CD40" i="34"/>
  <c r="BV40" i="34"/>
  <c r="BO40" i="34"/>
  <c r="BG40" i="34"/>
  <c r="AZ40" i="34"/>
  <c r="AR40" i="34"/>
  <c r="AK40" i="34"/>
  <c r="AC40" i="34"/>
  <c r="V40" i="34"/>
  <c r="N40" i="34"/>
  <c r="G40" i="34"/>
  <c r="DO39" i="34"/>
  <c r="DH39" i="34"/>
  <c r="CZ39" i="34"/>
  <c r="CS39" i="34"/>
  <c r="CK39" i="34"/>
  <c r="CD39" i="34"/>
  <c r="BV39" i="34"/>
  <c r="BO39" i="34"/>
  <c r="BG39" i="34"/>
  <c r="AZ39" i="34"/>
  <c r="AR39" i="34"/>
  <c r="AK39" i="34"/>
  <c r="AC39" i="34"/>
  <c r="V39" i="34"/>
  <c r="N39" i="34"/>
  <c r="G39" i="34"/>
  <c r="DO38" i="34"/>
  <c r="DH38" i="34"/>
  <c r="CZ38" i="34"/>
  <c r="CS38" i="34"/>
  <c r="CK38" i="34"/>
  <c r="CD38" i="34"/>
  <c r="BV38" i="34"/>
  <c r="BO38" i="34"/>
  <c r="BG38" i="34"/>
  <c r="AZ38" i="34"/>
  <c r="AR38" i="34"/>
  <c r="AK38" i="34"/>
  <c r="AC38" i="34"/>
  <c r="V38" i="34"/>
  <c r="N38" i="34"/>
  <c r="G38" i="34"/>
  <c r="DO37" i="34"/>
  <c r="DH37" i="34"/>
  <c r="CZ37" i="34"/>
  <c r="CS37" i="34"/>
  <c r="CK37" i="34"/>
  <c r="CD37" i="34"/>
  <c r="BV37" i="34"/>
  <c r="BO37" i="34"/>
  <c r="BG37" i="34"/>
  <c r="AZ37" i="34"/>
  <c r="AR37" i="34"/>
  <c r="AK37" i="34"/>
  <c r="AC37" i="34"/>
  <c r="V37" i="34"/>
  <c r="N37" i="34"/>
  <c r="G37" i="34"/>
  <c r="DO36" i="34"/>
  <c r="DO35" i="34" s="1"/>
  <c r="DH36" i="34"/>
  <c r="DH35" i="34" s="1"/>
  <c r="CZ36" i="34"/>
  <c r="CS36" i="34"/>
  <c r="CS35" i="34" s="1"/>
  <c r="CK36" i="34"/>
  <c r="CK35" i="34" s="1"/>
  <c r="CD36" i="34"/>
  <c r="CD35" i="34" s="1"/>
  <c r="BV36" i="34"/>
  <c r="BO36" i="34"/>
  <c r="BG36" i="34"/>
  <c r="BG35" i="34" s="1"/>
  <c r="AZ36" i="34"/>
  <c r="AR36" i="34"/>
  <c r="AK36" i="34"/>
  <c r="AK35" i="34" s="1"/>
  <c r="AC36" i="34"/>
  <c r="AC35" i="34" s="1"/>
  <c r="V36" i="34"/>
  <c r="N36" i="34"/>
  <c r="G36" i="34"/>
  <c r="DQ35" i="34"/>
  <c r="DP35" i="34"/>
  <c r="DN35" i="34"/>
  <c r="DM35" i="34"/>
  <c r="DL35" i="34"/>
  <c r="DK35" i="34"/>
  <c r="DJ35" i="34"/>
  <c r="DI35" i="34"/>
  <c r="DG35" i="34"/>
  <c r="DF35" i="34"/>
  <c r="DE35" i="34"/>
  <c r="DD35" i="34"/>
  <c r="DB35" i="34"/>
  <c r="DA35" i="34"/>
  <c r="CY35" i="34"/>
  <c r="CX35" i="34"/>
  <c r="CW35" i="34"/>
  <c r="CV35" i="34"/>
  <c r="CU35" i="34"/>
  <c r="CT35" i="34"/>
  <c r="CR35" i="34"/>
  <c r="CQ35" i="34"/>
  <c r="CP35" i="34"/>
  <c r="CO35" i="34"/>
  <c r="CM35" i="34"/>
  <c r="CL35" i="34"/>
  <c r="CJ35" i="34"/>
  <c r="CI35" i="34"/>
  <c r="CH35" i="34"/>
  <c r="CG35" i="34"/>
  <c r="CF35" i="34"/>
  <c r="CE35" i="34"/>
  <c r="CC35" i="34"/>
  <c r="CB35" i="34"/>
  <c r="CA35" i="34"/>
  <c r="BZ35" i="34"/>
  <c r="BX35" i="34"/>
  <c r="BW35" i="34"/>
  <c r="BU35" i="34"/>
  <c r="BT35" i="34"/>
  <c r="BS35" i="34"/>
  <c r="BR35" i="34"/>
  <c r="BQ35" i="34"/>
  <c r="BP35" i="34"/>
  <c r="BN35" i="34"/>
  <c r="BM35" i="34"/>
  <c r="BL35" i="34"/>
  <c r="BK35" i="34"/>
  <c r="BI35" i="34"/>
  <c r="BH35" i="34"/>
  <c r="BF35" i="34"/>
  <c r="BE35" i="34"/>
  <c r="BD35" i="34"/>
  <c r="BC35" i="34"/>
  <c r="BB35" i="34"/>
  <c r="BA35" i="34"/>
  <c r="AY35" i="34"/>
  <c r="AX35" i="34"/>
  <c r="AW35" i="34"/>
  <c r="AV35" i="34"/>
  <c r="AT35" i="34"/>
  <c r="AS35" i="34"/>
  <c r="AQ35" i="34"/>
  <c r="AP35" i="34"/>
  <c r="AO35" i="34"/>
  <c r="AN35" i="34"/>
  <c r="AM35" i="34"/>
  <c r="AL35" i="34"/>
  <c r="AJ35" i="34"/>
  <c r="AI35" i="34"/>
  <c r="AH35" i="34"/>
  <c r="AG35" i="34"/>
  <c r="AE35" i="34"/>
  <c r="AD35" i="34"/>
  <c r="AB35" i="34"/>
  <c r="AA35" i="34"/>
  <c r="Z35" i="34"/>
  <c r="Y35" i="34"/>
  <c r="X35" i="34"/>
  <c r="W35" i="34"/>
  <c r="U35" i="34"/>
  <c r="T35" i="34"/>
  <c r="S35" i="34"/>
  <c r="R35" i="34"/>
  <c r="P35" i="34"/>
  <c r="O35" i="34"/>
  <c r="M35" i="34"/>
  <c r="L35" i="34"/>
  <c r="K35" i="34"/>
  <c r="J35" i="34"/>
  <c r="I35" i="34"/>
  <c r="H35" i="34"/>
  <c r="F35" i="34"/>
  <c r="E35" i="34"/>
  <c r="D35" i="34"/>
  <c r="C35" i="34"/>
  <c r="DO34" i="34"/>
  <c r="DH34" i="34"/>
  <c r="CZ34" i="34"/>
  <c r="CS34" i="34"/>
  <c r="CK34" i="34"/>
  <c r="CD34" i="34"/>
  <c r="BV34" i="34"/>
  <c r="BO34" i="34"/>
  <c r="BG34" i="34"/>
  <c r="AZ34" i="34"/>
  <c r="AR34" i="34"/>
  <c r="AK34" i="34"/>
  <c r="AC34" i="34"/>
  <c r="V34" i="34"/>
  <c r="N34" i="34"/>
  <c r="G34" i="34"/>
  <c r="DO33" i="34"/>
  <c r="DH33" i="34"/>
  <c r="CZ33" i="34"/>
  <c r="CS33" i="34"/>
  <c r="CK33" i="34"/>
  <c r="CD33" i="34"/>
  <c r="BV33" i="34"/>
  <c r="BO33" i="34"/>
  <c r="BG33" i="34"/>
  <c r="AZ33" i="34"/>
  <c r="AR33" i="34"/>
  <c r="AK33" i="34"/>
  <c r="AC33" i="34"/>
  <c r="V33" i="34"/>
  <c r="N33" i="34"/>
  <c r="G33" i="34"/>
  <c r="DO32" i="34"/>
  <c r="DH32" i="34"/>
  <c r="CZ32" i="34"/>
  <c r="CS32" i="34"/>
  <c r="CK32" i="34"/>
  <c r="CD32" i="34"/>
  <c r="BV32" i="34"/>
  <c r="BO32" i="34"/>
  <c r="BG32" i="34"/>
  <c r="AZ32" i="34"/>
  <c r="AR32" i="34"/>
  <c r="AK32" i="34"/>
  <c r="AC32" i="34"/>
  <c r="V32" i="34"/>
  <c r="N32" i="34"/>
  <c r="G32" i="34"/>
  <c r="DO31" i="34"/>
  <c r="DH31" i="34"/>
  <c r="DH30" i="34" s="1"/>
  <c r="CZ31" i="34"/>
  <c r="CZ30" i="34" s="1"/>
  <c r="CS31" i="34"/>
  <c r="CK31" i="34"/>
  <c r="CD31" i="34"/>
  <c r="CD30" i="34" s="1"/>
  <c r="BV31" i="34"/>
  <c r="BV30" i="34" s="1"/>
  <c r="BO31" i="34"/>
  <c r="BO30" i="34" s="1"/>
  <c r="BG31" i="34"/>
  <c r="AZ31" i="34"/>
  <c r="AZ30" i="34" s="1"/>
  <c r="AR31" i="34"/>
  <c r="AK31" i="34"/>
  <c r="AC31" i="34"/>
  <c r="V31" i="34"/>
  <c r="V30" i="34" s="1"/>
  <c r="N31" i="34"/>
  <c r="N30" i="34" s="1"/>
  <c r="G31" i="34"/>
  <c r="G30" i="34" s="1"/>
  <c r="DQ30" i="34"/>
  <c r="DP30" i="34"/>
  <c r="DN30" i="34"/>
  <c r="DM30" i="34"/>
  <c r="DL30" i="34"/>
  <c r="DK30" i="34"/>
  <c r="DJ30" i="34"/>
  <c r="DI30" i="34"/>
  <c r="DG30" i="34"/>
  <c r="DF30" i="34"/>
  <c r="DE30" i="34"/>
  <c r="DD30" i="34"/>
  <c r="DB30" i="34"/>
  <c r="DA30" i="34"/>
  <c r="CY30" i="34"/>
  <c r="CX30" i="34"/>
  <c r="CW30" i="34"/>
  <c r="CV30" i="34"/>
  <c r="CU30" i="34"/>
  <c r="CT30" i="34"/>
  <c r="CS30" i="34"/>
  <c r="CR30" i="34"/>
  <c r="CQ30" i="34"/>
  <c r="CP30" i="34"/>
  <c r="CO30" i="34"/>
  <c r="CM30" i="34"/>
  <c r="CL30" i="34"/>
  <c r="CJ30" i="34"/>
  <c r="CI30" i="34"/>
  <c r="CH30" i="34"/>
  <c r="CG30" i="34"/>
  <c r="CF30" i="34"/>
  <c r="CE30" i="34"/>
  <c r="CC30" i="34"/>
  <c r="CB30" i="34"/>
  <c r="CA30" i="34"/>
  <c r="BZ30" i="34"/>
  <c r="BX30" i="34"/>
  <c r="BW30" i="34"/>
  <c r="BU30" i="34"/>
  <c r="BT30" i="34"/>
  <c r="BS30" i="34"/>
  <c r="BR30" i="34"/>
  <c r="BQ30" i="34"/>
  <c r="BP30" i="34"/>
  <c r="BN30" i="34"/>
  <c r="BM30" i="34"/>
  <c r="BL30" i="34"/>
  <c r="BK30" i="34"/>
  <c r="BI30" i="34"/>
  <c r="BH30" i="34"/>
  <c r="BF30" i="34"/>
  <c r="BE30" i="34"/>
  <c r="BD30" i="34"/>
  <c r="BC30" i="34"/>
  <c r="BB30" i="34"/>
  <c r="BA30" i="34"/>
  <c r="AY30" i="34"/>
  <c r="AX30" i="34"/>
  <c r="AW30" i="34"/>
  <c r="AV30" i="34"/>
  <c r="AT30" i="34"/>
  <c r="AS30" i="34"/>
  <c r="AR30" i="34"/>
  <c r="AQ30" i="34"/>
  <c r="AP30" i="34"/>
  <c r="AO30" i="34"/>
  <c r="AN30" i="34"/>
  <c r="AM30" i="34"/>
  <c r="AL30" i="34"/>
  <c r="AJ30" i="34"/>
  <c r="AI30" i="34"/>
  <c r="AH30" i="34"/>
  <c r="AG30" i="34"/>
  <c r="AE30" i="34"/>
  <c r="AD30" i="34"/>
  <c r="AB30" i="34"/>
  <c r="AA30" i="34"/>
  <c r="Z30" i="34"/>
  <c r="Y30" i="34"/>
  <c r="X30" i="34"/>
  <c r="W30" i="34"/>
  <c r="U30" i="34"/>
  <c r="T30" i="34"/>
  <c r="S30" i="34"/>
  <c r="R30" i="34"/>
  <c r="P30" i="34"/>
  <c r="O30" i="34"/>
  <c r="M30" i="34"/>
  <c r="L30" i="34"/>
  <c r="K30" i="34"/>
  <c r="J30" i="34"/>
  <c r="I30" i="34"/>
  <c r="H30" i="34"/>
  <c r="F30" i="34"/>
  <c r="E30" i="34"/>
  <c r="D30" i="34"/>
  <c r="C30" i="34"/>
  <c r="DO29" i="34"/>
  <c r="DH29" i="34"/>
  <c r="CZ29" i="34"/>
  <c r="CS29" i="34"/>
  <c r="CK29" i="34"/>
  <c r="CD29" i="34"/>
  <c r="BV29" i="34"/>
  <c r="BO29" i="34"/>
  <c r="BG29" i="34"/>
  <c r="AZ29" i="34"/>
  <c r="AR29" i="34"/>
  <c r="AK29" i="34"/>
  <c r="AC29" i="34"/>
  <c r="V29" i="34"/>
  <c r="N29" i="34"/>
  <c r="G29" i="34"/>
  <c r="DO28" i="34"/>
  <c r="DH28" i="34"/>
  <c r="CZ28" i="34"/>
  <c r="CS28" i="34"/>
  <c r="CK28" i="34"/>
  <c r="CD28" i="34"/>
  <c r="BV28" i="34"/>
  <c r="BO28" i="34"/>
  <c r="BG28" i="34"/>
  <c r="AZ28" i="34"/>
  <c r="AR28" i="34"/>
  <c r="AK28" i="34"/>
  <c r="AC28" i="34"/>
  <c r="V28" i="34"/>
  <c r="N28" i="34"/>
  <c r="G28" i="34"/>
  <c r="DO27" i="34"/>
  <c r="DH27" i="34"/>
  <c r="DH26" i="34" s="1"/>
  <c r="CZ27" i="34"/>
  <c r="CZ26" i="34" s="1"/>
  <c r="CS27" i="34"/>
  <c r="CK27" i="34"/>
  <c r="CD27" i="34"/>
  <c r="CD26" i="34" s="1"/>
  <c r="BV27" i="34"/>
  <c r="BV26" i="34" s="1"/>
  <c r="BO27" i="34"/>
  <c r="BG27" i="34"/>
  <c r="AZ27" i="34"/>
  <c r="AZ26" i="34" s="1"/>
  <c r="AR27" i="34"/>
  <c r="AR26" i="34" s="1"/>
  <c r="AK27" i="34"/>
  <c r="AC27" i="34"/>
  <c r="V27" i="34"/>
  <c r="N27" i="34"/>
  <c r="N26" i="34" s="1"/>
  <c r="G27" i="34"/>
  <c r="DQ26" i="34"/>
  <c r="DP26" i="34"/>
  <c r="DN26" i="34"/>
  <c r="DM26" i="34"/>
  <c r="DL26" i="34"/>
  <c r="DK26" i="34"/>
  <c r="DJ26" i="34"/>
  <c r="DI26" i="34"/>
  <c r="DG26" i="34"/>
  <c r="DF26" i="34"/>
  <c r="DE26" i="34"/>
  <c r="DD26" i="34"/>
  <c r="DB26" i="34"/>
  <c r="DA26" i="34"/>
  <c r="CY26" i="34"/>
  <c r="CX26" i="34"/>
  <c r="CW26" i="34"/>
  <c r="CV26" i="34"/>
  <c r="CU26" i="34"/>
  <c r="CT26" i="34"/>
  <c r="CR26" i="34"/>
  <c r="CQ26" i="34"/>
  <c r="CP26" i="34"/>
  <c r="CO26" i="34"/>
  <c r="CM26" i="34"/>
  <c r="CL26" i="34"/>
  <c r="CJ26" i="34"/>
  <c r="CI26" i="34"/>
  <c r="CH26" i="34"/>
  <c r="CG26" i="34"/>
  <c r="CF26" i="34"/>
  <c r="CE26" i="34"/>
  <c r="CC26" i="34"/>
  <c r="CB26" i="34"/>
  <c r="CA26" i="34"/>
  <c r="BZ26" i="34"/>
  <c r="BX26" i="34"/>
  <c r="BW26" i="34"/>
  <c r="BU26" i="34"/>
  <c r="BT26" i="34"/>
  <c r="BS26" i="34"/>
  <c r="BR26" i="34"/>
  <c r="BQ26" i="34"/>
  <c r="BP26" i="34"/>
  <c r="BN26" i="34"/>
  <c r="BM26" i="34"/>
  <c r="BL26" i="34"/>
  <c r="BK26" i="34"/>
  <c r="BI26" i="34"/>
  <c r="BH26" i="34"/>
  <c r="BF26" i="34"/>
  <c r="BE26" i="34"/>
  <c r="BD26" i="34"/>
  <c r="BC26" i="34"/>
  <c r="BB26" i="34"/>
  <c r="BA26" i="34"/>
  <c r="AY26" i="34"/>
  <c r="AX26" i="34"/>
  <c r="AW26" i="34"/>
  <c r="AV26" i="34"/>
  <c r="AT26" i="34"/>
  <c r="AS26" i="34"/>
  <c r="AQ26" i="34"/>
  <c r="AP26" i="34"/>
  <c r="AO26" i="34"/>
  <c r="AN26" i="34"/>
  <c r="AM26" i="34"/>
  <c r="AL26" i="34"/>
  <c r="AJ26" i="34"/>
  <c r="AI26" i="34"/>
  <c r="AH26" i="34"/>
  <c r="AG26" i="34"/>
  <c r="AE26" i="34"/>
  <c r="AD26" i="34"/>
  <c r="AB26" i="34"/>
  <c r="AA26" i="34"/>
  <c r="Z26" i="34"/>
  <c r="Y26" i="34"/>
  <c r="X26" i="34"/>
  <c r="W26" i="34"/>
  <c r="U26" i="34"/>
  <c r="T26" i="34"/>
  <c r="S26" i="34"/>
  <c r="R26" i="34"/>
  <c r="P26" i="34"/>
  <c r="O26" i="34"/>
  <c r="M26" i="34"/>
  <c r="L26" i="34"/>
  <c r="K26" i="34"/>
  <c r="J26" i="34"/>
  <c r="I26" i="34"/>
  <c r="H26" i="34"/>
  <c r="F26" i="34"/>
  <c r="E26" i="34"/>
  <c r="D26" i="34"/>
  <c r="C26" i="34"/>
  <c r="B24" i="34"/>
  <c r="DO22" i="34"/>
  <c r="DH22" i="34"/>
  <c r="CZ22" i="34"/>
  <c r="CS22" i="34"/>
  <c r="CK22" i="34"/>
  <c r="CD22" i="34"/>
  <c r="BV22" i="34"/>
  <c r="BO22" i="34"/>
  <c r="BG22" i="34"/>
  <c r="AZ22" i="34"/>
  <c r="AR22" i="34"/>
  <c r="AK22" i="34"/>
  <c r="AC22" i="34"/>
  <c r="V22" i="34"/>
  <c r="N22" i="34"/>
  <c r="G22" i="34"/>
  <c r="DO21" i="34"/>
  <c r="DH21" i="34"/>
  <c r="CZ21" i="34"/>
  <c r="CS21" i="34"/>
  <c r="CK21" i="34"/>
  <c r="CD21" i="34"/>
  <c r="BV21" i="34"/>
  <c r="BO21" i="34"/>
  <c r="BG21" i="34"/>
  <c r="AZ21" i="34"/>
  <c r="AR21" i="34"/>
  <c r="AK21" i="34"/>
  <c r="AC21" i="34"/>
  <c r="V21" i="34"/>
  <c r="N21" i="34"/>
  <c r="G21" i="34"/>
  <c r="DO20" i="34"/>
  <c r="DH20" i="34"/>
  <c r="CZ20" i="34"/>
  <c r="CS20" i="34"/>
  <c r="CK20" i="34"/>
  <c r="CD20" i="34"/>
  <c r="BV20" i="34"/>
  <c r="BO20" i="34"/>
  <c r="BG20" i="34"/>
  <c r="AZ20" i="34"/>
  <c r="AR20" i="34"/>
  <c r="AK20" i="34"/>
  <c r="AC20" i="34"/>
  <c r="V20" i="34"/>
  <c r="N20" i="34"/>
  <c r="G20" i="34"/>
  <c r="DO19" i="34"/>
  <c r="DH19" i="34"/>
  <c r="CZ19" i="34"/>
  <c r="CS19" i="34"/>
  <c r="CK19" i="34"/>
  <c r="CD19" i="34"/>
  <c r="BV19" i="34"/>
  <c r="BO19" i="34"/>
  <c r="BG19" i="34"/>
  <c r="AZ19" i="34"/>
  <c r="AR19" i="34"/>
  <c r="AK19" i="34"/>
  <c r="AC19" i="34"/>
  <c r="V19" i="34"/>
  <c r="N19" i="34"/>
  <c r="G19" i="34"/>
  <c r="DO18" i="34"/>
  <c r="DH18" i="34"/>
  <c r="CZ18" i="34"/>
  <c r="CS18" i="34"/>
  <c r="CK18" i="34"/>
  <c r="CD18" i="34"/>
  <c r="BV18" i="34"/>
  <c r="BO18" i="34"/>
  <c r="BG18" i="34"/>
  <c r="AZ18" i="34"/>
  <c r="AR18" i="34"/>
  <c r="AK18" i="34"/>
  <c r="AC18" i="34"/>
  <c r="V18" i="34"/>
  <c r="N18" i="34"/>
  <c r="G18" i="34"/>
  <c r="DO17" i="34"/>
  <c r="DO16" i="34" s="1"/>
  <c r="DH17" i="34"/>
  <c r="DH16" i="34" s="1"/>
  <c r="CZ17" i="34"/>
  <c r="CZ16" i="34" s="1"/>
  <c r="CS17" i="34"/>
  <c r="CK17" i="34"/>
  <c r="CD17" i="34"/>
  <c r="CD16" i="34" s="1"/>
  <c r="BV17" i="34"/>
  <c r="BV16" i="34" s="1"/>
  <c r="BO17" i="34"/>
  <c r="BG17" i="34"/>
  <c r="BG16" i="34" s="1"/>
  <c r="AZ17" i="34"/>
  <c r="AZ16" i="34" s="1"/>
  <c r="AR17" i="34"/>
  <c r="AR16" i="34" s="1"/>
  <c r="AK17" i="34"/>
  <c r="AC17" i="34"/>
  <c r="AC16" i="34" s="1"/>
  <c r="V17" i="34"/>
  <c r="V16" i="34" s="1"/>
  <c r="N17" i="34"/>
  <c r="G17" i="34"/>
  <c r="DQ16" i="34"/>
  <c r="DP16" i="34"/>
  <c r="DN16" i="34"/>
  <c r="DM16" i="34"/>
  <c r="DL16" i="34"/>
  <c r="DK16" i="34"/>
  <c r="DJ16" i="34"/>
  <c r="DI16" i="34"/>
  <c r="DG16" i="34"/>
  <c r="DF16" i="34"/>
  <c r="DE16" i="34"/>
  <c r="DD16" i="34"/>
  <c r="DB16" i="34"/>
  <c r="DA16" i="34"/>
  <c r="CY16" i="34"/>
  <c r="CX16" i="34"/>
  <c r="CW16" i="34"/>
  <c r="CV16" i="34"/>
  <c r="CU16" i="34"/>
  <c r="CT16" i="34"/>
  <c r="CS16" i="34"/>
  <c r="CR16" i="34"/>
  <c r="CQ16" i="34"/>
  <c r="CP16" i="34"/>
  <c r="CO16" i="34"/>
  <c r="CM16" i="34"/>
  <c r="CL16" i="34"/>
  <c r="CJ16" i="34"/>
  <c r="CI16" i="34"/>
  <c r="CH16" i="34"/>
  <c r="CG16" i="34"/>
  <c r="CF16" i="34"/>
  <c r="CE16" i="34"/>
  <c r="CC16" i="34"/>
  <c r="CB16" i="34"/>
  <c r="CA16" i="34"/>
  <c r="BZ16" i="34"/>
  <c r="BX16" i="34"/>
  <c r="BW16" i="34"/>
  <c r="BU16" i="34"/>
  <c r="BT16" i="34"/>
  <c r="BS16" i="34"/>
  <c r="BR16" i="34"/>
  <c r="BQ16" i="34"/>
  <c r="BP16" i="34"/>
  <c r="BN16" i="34"/>
  <c r="BM16" i="34"/>
  <c r="BL16" i="34"/>
  <c r="BK16" i="34"/>
  <c r="BI16" i="34"/>
  <c r="BH16" i="34"/>
  <c r="BF16" i="34"/>
  <c r="BE16" i="34"/>
  <c r="BD16" i="34"/>
  <c r="BC16" i="34"/>
  <c r="BB16" i="34"/>
  <c r="BA16" i="34"/>
  <c r="AY16" i="34"/>
  <c r="AX16" i="34"/>
  <c r="AW16" i="34"/>
  <c r="AV16" i="34"/>
  <c r="AT16" i="34"/>
  <c r="AS16" i="34"/>
  <c r="AQ16" i="34"/>
  <c r="AP16" i="34"/>
  <c r="AO16" i="34"/>
  <c r="AN16" i="34"/>
  <c r="AM16" i="34"/>
  <c r="AL16" i="34"/>
  <c r="AJ16" i="34"/>
  <c r="AI16" i="34"/>
  <c r="AH16" i="34"/>
  <c r="AG16" i="34"/>
  <c r="AE16" i="34"/>
  <c r="AD16" i="34"/>
  <c r="AB16" i="34"/>
  <c r="AA16" i="34"/>
  <c r="Z16" i="34"/>
  <c r="Y16" i="34"/>
  <c r="X16" i="34"/>
  <c r="W16" i="34"/>
  <c r="U16" i="34"/>
  <c r="T16" i="34"/>
  <c r="S16" i="34"/>
  <c r="R16" i="34"/>
  <c r="P16" i="34"/>
  <c r="O16" i="34"/>
  <c r="N16" i="34"/>
  <c r="M16" i="34"/>
  <c r="L16" i="34"/>
  <c r="K16" i="34"/>
  <c r="J16" i="34"/>
  <c r="I16" i="34"/>
  <c r="H16" i="34"/>
  <c r="F16" i="34"/>
  <c r="E16" i="34"/>
  <c r="D16" i="34"/>
  <c r="C16" i="34"/>
  <c r="DO15" i="34"/>
  <c r="DH15" i="34"/>
  <c r="CZ15" i="34"/>
  <c r="CS15" i="34"/>
  <c r="CK15" i="34"/>
  <c r="CD15" i="34"/>
  <c r="BV15" i="34"/>
  <c r="BO15" i="34"/>
  <c r="BG15" i="34"/>
  <c r="AZ15" i="34"/>
  <c r="AR15" i="34"/>
  <c r="AK15" i="34"/>
  <c r="AC15" i="34"/>
  <c r="V15" i="34"/>
  <c r="N15" i="34"/>
  <c r="G15" i="34"/>
  <c r="DO14" i="34"/>
  <c r="DH14" i="34"/>
  <c r="CZ14" i="34"/>
  <c r="CS14" i="34"/>
  <c r="CK14" i="34"/>
  <c r="CD14" i="34"/>
  <c r="BV14" i="34"/>
  <c r="BO14" i="34"/>
  <c r="BG14" i="34"/>
  <c r="AZ14" i="34"/>
  <c r="AR14" i="34"/>
  <c r="AK14" i="34"/>
  <c r="AC14" i="34"/>
  <c r="V14" i="34"/>
  <c r="N14" i="34"/>
  <c r="G14" i="34"/>
  <c r="DO13" i="34"/>
  <c r="DH13" i="34"/>
  <c r="CZ13" i="34"/>
  <c r="CS13" i="34"/>
  <c r="CK13" i="34"/>
  <c r="CD13" i="34"/>
  <c r="BV13" i="34"/>
  <c r="BO13" i="34"/>
  <c r="BG13" i="34"/>
  <c r="AZ13" i="34"/>
  <c r="AR13" i="34"/>
  <c r="AK13" i="34"/>
  <c r="AC13" i="34"/>
  <c r="V13" i="34"/>
  <c r="N13" i="34"/>
  <c r="G13" i="34"/>
  <c r="DO12" i="34"/>
  <c r="DH12" i="34"/>
  <c r="DH11" i="34" s="1"/>
  <c r="CZ12" i="34"/>
  <c r="CZ11" i="34" s="1"/>
  <c r="CS12" i="34"/>
  <c r="CS11" i="34" s="1"/>
  <c r="CK12" i="34"/>
  <c r="CD12" i="34"/>
  <c r="CD11" i="34" s="1"/>
  <c r="BV12" i="34"/>
  <c r="BV11" i="34" s="1"/>
  <c r="BO12" i="34"/>
  <c r="BO11" i="34" s="1"/>
  <c r="BG12" i="34"/>
  <c r="AZ12" i="34"/>
  <c r="AR12" i="34"/>
  <c r="AR11" i="34" s="1"/>
  <c r="AK12" i="34"/>
  <c r="AK11" i="34" s="1"/>
  <c r="AC12" i="34"/>
  <c r="V12" i="34"/>
  <c r="V11" i="34" s="1"/>
  <c r="N12" i="34"/>
  <c r="N11" i="34" s="1"/>
  <c r="G12" i="34"/>
  <c r="G11" i="34" s="1"/>
  <c r="DQ11" i="34"/>
  <c r="DP11" i="34"/>
  <c r="DN11" i="34"/>
  <c r="DM11" i="34"/>
  <c r="DL11" i="34"/>
  <c r="DK11" i="34"/>
  <c r="DJ11" i="34"/>
  <c r="DI11" i="34"/>
  <c r="DG11" i="34"/>
  <c r="DF11" i="34"/>
  <c r="DE11" i="34"/>
  <c r="DD11" i="34"/>
  <c r="DB11" i="34"/>
  <c r="DA11" i="34"/>
  <c r="CY11" i="34"/>
  <c r="CX11" i="34"/>
  <c r="CW11" i="34"/>
  <c r="CV11" i="34"/>
  <c r="CU11" i="34"/>
  <c r="CT11" i="34"/>
  <c r="CR11" i="34"/>
  <c r="CQ11" i="34"/>
  <c r="CP11" i="34"/>
  <c r="CO11" i="34"/>
  <c r="CM11" i="34"/>
  <c r="CL11" i="34"/>
  <c r="CJ11" i="34"/>
  <c r="CI11" i="34"/>
  <c r="CH11" i="34"/>
  <c r="CG11" i="34"/>
  <c r="CF11" i="34"/>
  <c r="CE11" i="34"/>
  <c r="CC11" i="34"/>
  <c r="CB11" i="34"/>
  <c r="CA11" i="34"/>
  <c r="BZ11" i="34"/>
  <c r="BX11" i="34"/>
  <c r="BW11" i="34"/>
  <c r="BU11" i="34"/>
  <c r="BT11" i="34"/>
  <c r="BS11" i="34"/>
  <c r="BR11" i="34"/>
  <c r="BQ11" i="34"/>
  <c r="BP11" i="34"/>
  <c r="BN11" i="34"/>
  <c r="BM11" i="34"/>
  <c r="BL11" i="34"/>
  <c r="BK11" i="34"/>
  <c r="BI11" i="34"/>
  <c r="BH11" i="34"/>
  <c r="BF11" i="34"/>
  <c r="BE11" i="34"/>
  <c r="BD11" i="34"/>
  <c r="BC11" i="34"/>
  <c r="BB11" i="34"/>
  <c r="BA11" i="34"/>
  <c r="AY11" i="34"/>
  <c r="AX11" i="34"/>
  <c r="AW11" i="34"/>
  <c r="AV11" i="34"/>
  <c r="AT11" i="34"/>
  <c r="AS11" i="34"/>
  <c r="AQ11" i="34"/>
  <c r="AP11" i="34"/>
  <c r="AO11" i="34"/>
  <c r="AN11" i="34"/>
  <c r="AM11" i="34"/>
  <c r="AL11" i="34"/>
  <c r="AJ11" i="34"/>
  <c r="AI11" i="34"/>
  <c r="AH11" i="34"/>
  <c r="AG11" i="34"/>
  <c r="AE11" i="34"/>
  <c r="AD11" i="34"/>
  <c r="AB11" i="34"/>
  <c r="AA11" i="34"/>
  <c r="Z11" i="34"/>
  <c r="Y11" i="34"/>
  <c r="X11" i="34"/>
  <c r="W11" i="34"/>
  <c r="U11" i="34"/>
  <c r="T11" i="34"/>
  <c r="S11" i="34"/>
  <c r="R11" i="34"/>
  <c r="P11" i="34"/>
  <c r="O11" i="34"/>
  <c r="M11" i="34"/>
  <c r="L11" i="34"/>
  <c r="K11" i="34"/>
  <c r="J11" i="34"/>
  <c r="I11" i="34"/>
  <c r="H11" i="34"/>
  <c r="F11" i="34"/>
  <c r="E11" i="34"/>
  <c r="D11" i="34"/>
  <c r="C11" i="34"/>
  <c r="DO10" i="34"/>
  <c r="DH10" i="34"/>
  <c r="CZ10" i="34"/>
  <c r="CS10" i="34"/>
  <c r="CK10" i="34"/>
  <c r="CD10" i="34"/>
  <c r="BV10" i="34"/>
  <c r="BO10" i="34"/>
  <c r="BG10" i="34"/>
  <c r="AZ10" i="34"/>
  <c r="AR10" i="34"/>
  <c r="AK10" i="34"/>
  <c r="AC10" i="34"/>
  <c r="V10" i="34"/>
  <c r="N10" i="34"/>
  <c r="G10" i="34"/>
  <c r="DO9" i="34"/>
  <c r="DH9" i="34"/>
  <c r="CZ9" i="34"/>
  <c r="CS9" i="34"/>
  <c r="CK9" i="34"/>
  <c r="CD9" i="34"/>
  <c r="BV9" i="34"/>
  <c r="BO9" i="34"/>
  <c r="BG9" i="34"/>
  <c r="AZ9" i="34"/>
  <c r="AR9" i="34"/>
  <c r="AK9" i="34"/>
  <c r="AC9" i="34"/>
  <c r="V9" i="34"/>
  <c r="N9" i="34"/>
  <c r="G9" i="34"/>
  <c r="DO8" i="34"/>
  <c r="DO7" i="34" s="1"/>
  <c r="DH8" i="34"/>
  <c r="DH7" i="34" s="1"/>
  <c r="CZ8" i="34"/>
  <c r="CZ7" i="34" s="1"/>
  <c r="CS8" i="34"/>
  <c r="CS7" i="34" s="1"/>
  <c r="CK8" i="34"/>
  <c r="CD8" i="34"/>
  <c r="CD7" i="34" s="1"/>
  <c r="BV8" i="34"/>
  <c r="BV7" i="34" s="1"/>
  <c r="BO8" i="34"/>
  <c r="BO7" i="34" s="1"/>
  <c r="BG8" i="34"/>
  <c r="AZ8" i="34"/>
  <c r="AR8" i="34"/>
  <c r="AR7" i="34" s="1"/>
  <c r="AK8" i="34"/>
  <c r="AK7" i="34" s="1"/>
  <c r="AC8" i="34"/>
  <c r="V8" i="34"/>
  <c r="V7" i="34" s="1"/>
  <c r="N8" i="34"/>
  <c r="N7" i="34" s="1"/>
  <c r="G8" i="34"/>
  <c r="G7" i="34" s="1"/>
  <c r="DQ7" i="34"/>
  <c r="DP7" i="34"/>
  <c r="DN7" i="34"/>
  <c r="DM7" i="34"/>
  <c r="DL7" i="34"/>
  <c r="DK7" i="34"/>
  <c r="DJ7" i="34"/>
  <c r="DI7" i="34"/>
  <c r="DG7" i="34"/>
  <c r="DF7" i="34"/>
  <c r="DE7" i="34"/>
  <c r="DD7" i="34"/>
  <c r="DB7" i="34"/>
  <c r="DA7" i="34"/>
  <c r="CY7" i="34"/>
  <c r="CX7" i="34"/>
  <c r="CW7" i="34"/>
  <c r="CV7" i="34"/>
  <c r="CU7" i="34"/>
  <c r="CT7" i="34"/>
  <c r="CR7" i="34"/>
  <c r="CQ7" i="34"/>
  <c r="CP7" i="34"/>
  <c r="CO7" i="34"/>
  <c r="CM7" i="34"/>
  <c r="CL7" i="34"/>
  <c r="CJ7" i="34"/>
  <c r="CI7" i="34"/>
  <c r="CH7" i="34"/>
  <c r="CG7" i="34"/>
  <c r="CF7" i="34"/>
  <c r="CE7" i="34"/>
  <c r="CC7" i="34"/>
  <c r="CB7" i="34"/>
  <c r="CA7" i="34"/>
  <c r="BZ7" i="34"/>
  <c r="BX7" i="34"/>
  <c r="BW7" i="34"/>
  <c r="BU7" i="34"/>
  <c r="BT7" i="34"/>
  <c r="BS7" i="34"/>
  <c r="BR7" i="34"/>
  <c r="BQ7" i="34"/>
  <c r="BP7" i="34"/>
  <c r="BN7" i="34"/>
  <c r="BM7" i="34"/>
  <c r="BL7" i="34"/>
  <c r="BK7" i="34"/>
  <c r="BI7" i="34"/>
  <c r="BH7" i="34"/>
  <c r="BF7" i="34"/>
  <c r="BE7" i="34"/>
  <c r="BD7" i="34"/>
  <c r="BC7" i="34"/>
  <c r="BB7" i="34"/>
  <c r="BA7" i="34"/>
  <c r="AY7" i="34"/>
  <c r="AX7" i="34"/>
  <c r="AW7" i="34"/>
  <c r="AV7" i="34"/>
  <c r="AT7" i="34"/>
  <c r="AS7" i="34"/>
  <c r="AQ7" i="34"/>
  <c r="AP7" i="34"/>
  <c r="AO7" i="34"/>
  <c r="AN7" i="34"/>
  <c r="AM7" i="34"/>
  <c r="AL7" i="34"/>
  <c r="AJ7" i="34"/>
  <c r="AI7" i="34"/>
  <c r="AH7" i="34"/>
  <c r="AG7" i="34"/>
  <c r="AE7" i="34"/>
  <c r="AE6" i="34" s="1"/>
  <c r="AD7" i="34"/>
  <c r="AB7" i="34"/>
  <c r="AA7" i="34"/>
  <c r="Z7" i="34"/>
  <c r="Y7" i="34"/>
  <c r="X7" i="34"/>
  <c r="W7" i="34"/>
  <c r="U7" i="34"/>
  <c r="T7" i="34"/>
  <c r="S7" i="34"/>
  <c r="R7" i="34"/>
  <c r="P7" i="34"/>
  <c r="O7" i="34"/>
  <c r="M7" i="34"/>
  <c r="L7" i="34"/>
  <c r="K7" i="34"/>
  <c r="J7" i="34"/>
  <c r="I7" i="34"/>
  <c r="H7" i="34"/>
  <c r="F7" i="34"/>
  <c r="E7" i="34"/>
  <c r="D7" i="34"/>
  <c r="C7" i="34"/>
  <c r="B5" i="34"/>
  <c r="Y300" i="33"/>
  <c r="X300" i="33"/>
  <c r="X299" i="33"/>
  <c r="Y298" i="33"/>
  <c r="Z297" i="33"/>
  <c r="AB296" i="33"/>
  <c r="AD293" i="33"/>
  <c r="X293" i="33"/>
  <c r="X289" i="33"/>
  <c r="AB288" i="33"/>
  <c r="Y288" i="33"/>
  <c r="AD287" i="33"/>
  <c r="Z285" i="33"/>
  <c r="AA284" i="33"/>
  <c r="Z283" i="33"/>
  <c r="Y282" i="33"/>
  <c r="Z281" i="33"/>
  <c r="Y280" i="33"/>
  <c r="X276" i="33"/>
  <c r="AD275" i="33"/>
  <c r="X275" i="33"/>
  <c r="AB274" i="33"/>
  <c r="Z273" i="33"/>
  <c r="Y272" i="33"/>
  <c r="AD271" i="33"/>
  <c r="AB270" i="33"/>
  <c r="Z269" i="33"/>
  <c r="Z267" i="33"/>
  <c r="Z263" i="33"/>
  <c r="Z261" i="33"/>
  <c r="AA260" i="33"/>
  <c r="X260" i="33"/>
  <c r="AC260" i="33"/>
  <c r="Z259" i="33"/>
  <c r="AC258" i="33"/>
  <c r="Z257" i="33"/>
  <c r="X257" i="33"/>
  <c r="AD257" i="33"/>
  <c r="Y256" i="33"/>
  <c r="AD256" i="33"/>
  <c r="AD255" i="33"/>
  <c r="AC254" i="33"/>
  <c r="Y254" i="33"/>
  <c r="Z253" i="33"/>
  <c r="AA252" i="33"/>
  <c r="Z251" i="33"/>
  <c r="Y250" i="33"/>
  <c r="AA248" i="33"/>
  <c r="X247" i="33"/>
  <c r="Y246" i="33"/>
  <c r="Z245" i="33"/>
  <c r="AB244" i="33"/>
  <c r="Y242" i="33"/>
  <c r="X240" i="33"/>
  <c r="AD240" i="33"/>
  <c r="AD239" i="33"/>
  <c r="Y238" i="33"/>
  <c r="AB238" i="33"/>
  <c r="Y236" i="33"/>
  <c r="X236" i="33"/>
  <c r="X235" i="33"/>
  <c r="Y234" i="33"/>
  <c r="AB234" i="33"/>
  <c r="X233" i="33"/>
  <c r="X232" i="33"/>
  <c r="Z231" i="33"/>
  <c r="AA230" i="33"/>
  <c r="Z227" i="33"/>
  <c r="AC226" i="33"/>
  <c r="Z225" i="33"/>
  <c r="X224" i="33"/>
  <c r="Z223" i="33"/>
  <c r="AA222" i="33"/>
  <c r="Z221" i="33"/>
  <c r="AB220" i="33"/>
  <c r="AD219" i="33"/>
  <c r="Y214" i="33"/>
  <c r="AB212" i="33"/>
  <c r="AA210" i="33"/>
  <c r="X209" i="33"/>
  <c r="AA206" i="33"/>
  <c r="AD205" i="33"/>
  <c r="Z205" i="33"/>
  <c r="X205" i="33"/>
  <c r="AA204" i="33"/>
  <c r="Z203" i="33"/>
  <c r="AA202" i="33"/>
  <c r="X201" i="33"/>
  <c r="AA200" i="33"/>
  <c r="AC200" i="33"/>
  <c r="Z199" i="33"/>
  <c r="AA198" i="33"/>
  <c r="Y198" i="33"/>
  <c r="AB198" i="33"/>
  <c r="AD197" i="33"/>
  <c r="Y196" i="33"/>
  <c r="Z195" i="33"/>
  <c r="AA194" i="33"/>
  <c r="Z193" i="33"/>
  <c r="Y192" i="33"/>
  <c r="AC192" i="33"/>
  <c r="AD189" i="33"/>
  <c r="X187" i="33"/>
  <c r="AA186" i="33"/>
  <c r="AB186" i="33"/>
  <c r="Z185" i="33"/>
  <c r="X184" i="33"/>
  <c r="Y182" i="33"/>
  <c r="AD181" i="33"/>
  <c r="AB180" i="33"/>
  <c r="AA176" i="33"/>
  <c r="Z175" i="33"/>
  <c r="AC174" i="33"/>
  <c r="AD173" i="33"/>
  <c r="AA172" i="33"/>
  <c r="Z171" i="33"/>
  <c r="AA170" i="33"/>
  <c r="Y170" i="33"/>
  <c r="AB170" i="33"/>
  <c r="X169" i="33"/>
  <c r="AC168" i="33"/>
  <c r="AA168" i="33"/>
  <c r="Z167" i="33"/>
  <c r="AA166" i="33"/>
  <c r="Y164" i="33"/>
  <c r="AD164" i="33"/>
  <c r="Z163" i="33"/>
  <c r="AC162" i="33"/>
  <c r="AA158" i="33"/>
  <c r="Z157" i="33"/>
  <c r="Y156" i="33"/>
  <c r="AD155" i="33"/>
  <c r="AB154" i="33"/>
  <c r="AB152" i="33"/>
  <c r="X151" i="33"/>
  <c r="Y150" i="33"/>
  <c r="X148" i="33"/>
  <c r="X145" i="33"/>
  <c r="AA144" i="33"/>
  <c r="AD141" i="33"/>
  <c r="X141" i="33"/>
  <c r="AA140" i="33"/>
  <c r="AD139" i="33"/>
  <c r="Y138" i="33"/>
  <c r="X137" i="33"/>
  <c r="AC136" i="33"/>
  <c r="AB134" i="33"/>
  <c r="AD133" i="33"/>
  <c r="X132" i="33"/>
  <c r="Z131" i="33"/>
  <c r="AC130" i="33"/>
  <c r="Z129" i="33"/>
  <c r="AC128" i="33"/>
  <c r="AA126" i="33"/>
  <c r="AD125" i="33"/>
  <c r="Z125" i="33"/>
  <c r="X125" i="33"/>
  <c r="Y124" i="33"/>
  <c r="Z123" i="33"/>
  <c r="X123" i="33"/>
  <c r="AA122" i="33"/>
  <c r="AK122" i="33" s="1"/>
  <c r="AB122" i="33"/>
  <c r="Z121" i="33"/>
  <c r="X120" i="33"/>
  <c r="X119" i="33"/>
  <c r="Y118" i="33"/>
  <c r="AD117" i="33"/>
  <c r="AC116" i="33"/>
  <c r="X116" i="33"/>
  <c r="X115" i="33"/>
  <c r="X113" i="33"/>
  <c r="AA112" i="33"/>
  <c r="Z111" i="33"/>
  <c r="AC110" i="33"/>
  <c r="AD109" i="33"/>
  <c r="X109" i="33"/>
  <c r="Y108" i="33"/>
  <c r="Z107" i="33"/>
  <c r="AA106" i="33"/>
  <c r="AB106" i="33"/>
  <c r="AA104" i="33"/>
  <c r="Z103" i="33"/>
  <c r="AA102" i="33"/>
  <c r="AB102" i="33"/>
  <c r="AD101" i="33"/>
  <c r="X100" i="33"/>
  <c r="Z99" i="33"/>
  <c r="AC98" i="33"/>
  <c r="Z97" i="33"/>
  <c r="X96" i="33"/>
  <c r="AA94" i="33"/>
  <c r="AD93" i="33"/>
  <c r="X93" i="33"/>
  <c r="Y92" i="33"/>
  <c r="Z91" i="33"/>
  <c r="X91" i="33"/>
  <c r="AD91" i="33"/>
  <c r="AB90" i="33"/>
  <c r="X89" i="33"/>
  <c r="Z89" i="33"/>
  <c r="AB88" i="33"/>
  <c r="AD87" i="33"/>
  <c r="X87" i="33"/>
  <c r="AA86" i="33"/>
  <c r="Y86" i="33"/>
  <c r="AB86" i="33"/>
  <c r="AB85" i="33"/>
  <c r="AC84" i="33"/>
  <c r="AD84" i="33"/>
  <c r="AA83" i="33"/>
  <c r="AC82" i="33"/>
  <c r="AB81" i="33"/>
  <c r="AH81" i="33"/>
  <c r="AB80" i="33"/>
  <c r="AA79" i="33"/>
  <c r="Y78" i="33"/>
  <c r="AH78" i="33"/>
  <c r="AD77" i="33"/>
  <c r="AC76" i="33"/>
  <c r="AA75" i="33"/>
  <c r="AC74" i="33"/>
  <c r="AH73" i="33"/>
  <c r="AA72" i="33"/>
  <c r="AA71" i="33"/>
  <c r="AH70" i="33"/>
  <c r="AB69" i="33"/>
  <c r="Z69" i="33"/>
  <c r="X69" i="33"/>
  <c r="AA68" i="33"/>
  <c r="AA67" i="33"/>
  <c r="AC66" i="33"/>
  <c r="AB65" i="33"/>
  <c r="AD65" i="33"/>
  <c r="X63" i="33"/>
  <c r="Z62" i="33"/>
  <c r="AH62" i="33"/>
  <c r="AB61" i="33"/>
  <c r="AC60" i="33"/>
  <c r="X60" i="33"/>
  <c r="AA59" i="33"/>
  <c r="AC58" i="33"/>
  <c r="AH57" i="33"/>
  <c r="AC56" i="33"/>
  <c r="AD56" i="33"/>
  <c r="AC55" i="33"/>
  <c r="Y54" i="33"/>
  <c r="Z54" i="33"/>
  <c r="AH54" i="33"/>
  <c r="AB53" i="33"/>
  <c r="Y52" i="33"/>
  <c r="AD52" i="33"/>
  <c r="AA51" i="33"/>
  <c r="AC50" i="33"/>
  <c r="X48" i="33"/>
  <c r="AC48" i="33"/>
  <c r="X47" i="33"/>
  <c r="AH46" i="33"/>
  <c r="Z45" i="33"/>
  <c r="AB44" i="33"/>
  <c r="AA43" i="33"/>
  <c r="AC42" i="33"/>
  <c r="AD41" i="33"/>
  <c r="AB40" i="33"/>
  <c r="AA39" i="33"/>
  <c r="AH38" i="33"/>
  <c r="AD37" i="33"/>
  <c r="AA35" i="33"/>
  <c r="AC34" i="33"/>
  <c r="Z33" i="33"/>
  <c r="AD33" i="33"/>
  <c r="Y32" i="33"/>
  <c r="Y30" i="33"/>
  <c r="AH30" i="33"/>
  <c r="AD29" i="33"/>
  <c r="AA28" i="33"/>
  <c r="AA27" i="33"/>
  <c r="AC26" i="33"/>
  <c r="AH25" i="33"/>
  <c r="AD24" i="33"/>
  <c r="AC23" i="33"/>
  <c r="Z22" i="33"/>
  <c r="AH22" i="33"/>
  <c r="AB21" i="33"/>
  <c r="Y20" i="33"/>
  <c r="X20" i="33"/>
  <c r="AD20" i="33"/>
  <c r="AA19" i="33"/>
  <c r="AC18" i="33"/>
  <c r="AB17" i="33"/>
  <c r="X16" i="33"/>
  <c r="AA15" i="33"/>
  <c r="Y14" i="33"/>
  <c r="AH14" i="33"/>
  <c r="Z13" i="33"/>
  <c r="AA12" i="33"/>
  <c r="AA11" i="33"/>
  <c r="AC10" i="33"/>
  <c r="AD9" i="33"/>
  <c r="AH9" i="33"/>
  <c r="Y8" i="33"/>
  <c r="AD6" i="33"/>
  <c r="AH6" i="33"/>
  <c r="X5" i="33"/>
  <c r="CD111" i="34" l="1"/>
  <c r="AC106" i="34"/>
  <c r="G35" i="34"/>
  <c r="BO35" i="34"/>
  <c r="V26" i="34"/>
  <c r="AK168" i="33"/>
  <c r="P39" i="35"/>
  <c r="L39" i="35"/>
  <c r="Q43" i="35"/>
  <c r="L43" i="35"/>
  <c r="Q45" i="35"/>
  <c r="L45" i="35"/>
  <c r="Q47" i="35"/>
  <c r="L47" i="35"/>
  <c r="Q49" i="35"/>
  <c r="L49" i="35"/>
  <c r="Q51" i="35"/>
  <c r="L51" i="35"/>
  <c r="M53" i="35"/>
  <c r="L53" i="35"/>
  <c r="Q55" i="35"/>
  <c r="L55" i="35"/>
  <c r="Q57" i="35"/>
  <c r="L57" i="35"/>
  <c r="P40" i="35"/>
  <c r="L40" i="35"/>
  <c r="P44" i="35"/>
  <c r="L44" i="35"/>
  <c r="S46" i="35"/>
  <c r="L46" i="35"/>
  <c r="Q48" i="35"/>
  <c r="L48" i="35"/>
  <c r="P50" i="35"/>
  <c r="L50" i="35"/>
  <c r="O52" i="35"/>
  <c r="L52" i="35"/>
  <c r="N54" i="35"/>
  <c r="L54" i="35"/>
  <c r="O56" i="35"/>
  <c r="L56" i="35"/>
  <c r="R58" i="35"/>
  <c r="L58" i="35"/>
  <c r="AK112" i="33"/>
  <c r="AI54" i="33"/>
  <c r="AK126" i="33"/>
  <c r="AK222" i="33"/>
  <c r="AK140" i="33"/>
  <c r="AK158" i="33"/>
  <c r="AK204" i="33"/>
  <c r="Q42" i="35"/>
  <c r="L42" i="35"/>
  <c r="R49" i="35"/>
  <c r="Q52" i="35"/>
  <c r="I32" i="35"/>
  <c r="S48" i="35"/>
  <c r="CU44" i="34"/>
  <c r="AA6" i="34"/>
  <c r="F25" i="34"/>
  <c r="BD25" i="34"/>
  <c r="AX6" i="34"/>
  <c r="BH6" i="34"/>
  <c r="BR6" i="34"/>
  <c r="CB6" i="34"/>
  <c r="CT6" i="34"/>
  <c r="BB101" i="34"/>
  <c r="J101" i="34"/>
  <c r="AO25" i="34"/>
  <c r="DP101" i="34"/>
  <c r="O6" i="34"/>
  <c r="Y6" i="34"/>
  <c r="BC6" i="34"/>
  <c r="BM6" i="34"/>
  <c r="BW6" i="34"/>
  <c r="M63" i="34"/>
  <c r="CY63" i="34"/>
  <c r="C82" i="34"/>
  <c r="H82" i="34"/>
  <c r="L82" i="34"/>
  <c r="BK82" i="34"/>
  <c r="CC120" i="34"/>
  <c r="CT101" i="34"/>
  <c r="DH111" i="34"/>
  <c r="N38" i="35"/>
  <c r="P38" i="35"/>
  <c r="AI14" i="33"/>
  <c r="N43" i="35"/>
  <c r="P37" i="35"/>
  <c r="L37" i="35"/>
  <c r="P43" i="35"/>
  <c r="P36" i="35"/>
  <c r="L36" i="35"/>
  <c r="M40" i="35"/>
  <c r="Q38" i="35"/>
  <c r="L38" i="35"/>
  <c r="S43" i="35"/>
  <c r="M39" i="35"/>
  <c r="N45" i="35"/>
  <c r="P47" i="35"/>
  <c r="N51" i="35"/>
  <c r="R34" i="35"/>
  <c r="S37" i="35"/>
  <c r="Q39" i="35"/>
  <c r="M49" i="35"/>
  <c r="N50" i="35"/>
  <c r="S51" i="35"/>
  <c r="N53" i="35"/>
  <c r="O55" i="35"/>
  <c r="S38" i="35"/>
  <c r="M46" i="35"/>
  <c r="P48" i="35"/>
  <c r="P49" i="35"/>
  <c r="Q50" i="35"/>
  <c r="R55" i="35"/>
  <c r="S35" i="35"/>
  <c r="L35" i="35"/>
  <c r="M35" i="35"/>
  <c r="Q34" i="35"/>
  <c r="L34" i="35"/>
  <c r="P34" i="35"/>
  <c r="F13" i="32"/>
  <c r="F9" i="32"/>
  <c r="R33" i="35"/>
  <c r="L33" i="35"/>
  <c r="AK170" i="33"/>
  <c r="AC54" i="34"/>
  <c r="BG54" i="34"/>
  <c r="G111" i="34"/>
  <c r="G101" i="34" s="1"/>
  <c r="CS111" i="34"/>
  <c r="CS101" i="34" s="1"/>
  <c r="AG25" i="34"/>
  <c r="CT25" i="34"/>
  <c r="AI63" i="34"/>
  <c r="CJ82" i="34"/>
  <c r="BE101" i="34"/>
  <c r="CH101" i="34"/>
  <c r="CM101" i="34"/>
  <c r="DG101" i="34"/>
  <c r="AL6" i="34"/>
  <c r="BK6" i="34"/>
  <c r="CI6" i="34"/>
  <c r="DI6" i="34"/>
  <c r="T6" i="34"/>
  <c r="BB25" i="34"/>
  <c r="BF25" i="34"/>
  <c r="CP25" i="34"/>
  <c r="BR44" i="34"/>
  <c r="CV44" i="34"/>
  <c r="BZ44" i="34"/>
  <c r="CE44" i="34"/>
  <c r="CI44" i="34"/>
  <c r="BD63" i="34"/>
  <c r="T82" i="34"/>
  <c r="AW101" i="34"/>
  <c r="BW101" i="34"/>
  <c r="CB101" i="34"/>
  <c r="DA101" i="34"/>
  <c r="O101" i="34"/>
  <c r="R120" i="34"/>
  <c r="AG120" i="34"/>
  <c r="DK120" i="34"/>
  <c r="BF6" i="34"/>
  <c r="F44" i="34"/>
  <c r="Z44" i="34"/>
  <c r="AE44" i="34"/>
  <c r="DQ44" i="34"/>
  <c r="AM44" i="34"/>
  <c r="AQ44" i="34"/>
  <c r="CA44" i="34"/>
  <c r="AE63" i="34"/>
  <c r="AO63" i="34"/>
  <c r="BI63" i="34"/>
  <c r="CW82" i="34"/>
  <c r="CO82" i="34"/>
  <c r="DJ101" i="34"/>
  <c r="DN101" i="34"/>
  <c r="AZ101" i="34"/>
  <c r="BB6" i="34"/>
  <c r="CA6" i="34"/>
  <c r="CO6" i="34"/>
  <c r="BD44" i="34"/>
  <c r="CF6" i="34"/>
  <c r="CP6" i="34"/>
  <c r="DP25" i="34"/>
  <c r="AP25" i="34"/>
  <c r="AL44" i="34"/>
  <c r="AP44" i="34"/>
  <c r="BA44" i="34"/>
  <c r="BS44" i="34"/>
  <c r="BX44" i="34"/>
  <c r="CC44" i="34"/>
  <c r="CH44" i="34"/>
  <c r="CM44" i="34"/>
  <c r="CR44" i="34"/>
  <c r="AN63" i="34"/>
  <c r="DK63" i="34"/>
  <c r="AB82" i="34"/>
  <c r="AS120" i="34"/>
  <c r="AX120" i="34"/>
  <c r="BH120" i="34"/>
  <c r="BM120" i="34"/>
  <c r="BR120" i="34"/>
  <c r="CB120" i="34"/>
  <c r="CG120" i="34"/>
  <c r="CL120" i="34"/>
  <c r="CV120" i="34"/>
  <c r="BU120" i="34"/>
  <c r="CP120" i="34"/>
  <c r="V6" i="34"/>
  <c r="CE6" i="34"/>
  <c r="CU6" i="34"/>
  <c r="AO6" i="34"/>
  <c r="BS6" i="34"/>
  <c r="S25" i="34"/>
  <c r="CY6" i="34"/>
  <c r="U6" i="34"/>
  <c r="AH25" i="34"/>
  <c r="I44" i="34"/>
  <c r="M44" i="34"/>
  <c r="DH44" i="34"/>
  <c r="AW82" i="34"/>
  <c r="BB82" i="34"/>
  <c r="BL82" i="34"/>
  <c r="CA82" i="34"/>
  <c r="CF82" i="34"/>
  <c r="DA82" i="34"/>
  <c r="O82" i="34"/>
  <c r="H101" i="34"/>
  <c r="BN101" i="34"/>
  <c r="BS101" i="34"/>
  <c r="CR6" i="34"/>
  <c r="CW6" i="34"/>
  <c r="DB6" i="34"/>
  <c r="DG6" i="34"/>
  <c r="CY25" i="34"/>
  <c r="CF25" i="34"/>
  <c r="BH44" i="34"/>
  <c r="BM44" i="34"/>
  <c r="DJ44" i="34"/>
  <c r="DN44" i="34"/>
  <c r="AL63" i="34"/>
  <c r="AP63" i="34"/>
  <c r="AV63" i="34"/>
  <c r="BA63" i="34"/>
  <c r="BE63" i="34"/>
  <c r="BK63" i="34"/>
  <c r="BP63" i="34"/>
  <c r="BT63" i="34"/>
  <c r="CE63" i="34"/>
  <c r="CI63" i="34"/>
  <c r="CO63" i="34"/>
  <c r="DQ63" i="34"/>
  <c r="S63" i="34"/>
  <c r="DE63" i="34"/>
  <c r="K82" i="34"/>
  <c r="D101" i="34"/>
  <c r="H120" i="34"/>
  <c r="L120" i="34"/>
  <c r="CT120" i="34"/>
  <c r="AY120" i="34"/>
  <c r="BD120" i="34"/>
  <c r="BX120" i="34"/>
  <c r="AH120" i="34"/>
  <c r="AQ120" i="34"/>
  <c r="J6" i="34"/>
  <c r="X6" i="34"/>
  <c r="AB6" i="34"/>
  <c r="BL6" i="34"/>
  <c r="D25" i="34"/>
  <c r="AN44" i="34"/>
  <c r="W82" i="34"/>
  <c r="DM82" i="34"/>
  <c r="L101" i="34"/>
  <c r="DH101" i="34"/>
  <c r="AS101" i="34"/>
  <c r="AX101" i="34"/>
  <c r="BL101" i="34"/>
  <c r="C6" i="34"/>
  <c r="L6" i="34"/>
  <c r="Z6" i="34"/>
  <c r="AJ6" i="34"/>
  <c r="AT6" i="34"/>
  <c r="AY6" i="34"/>
  <c r="BD6" i="34"/>
  <c r="BH25" i="34"/>
  <c r="DA25" i="34"/>
  <c r="DF25" i="34"/>
  <c r="O25" i="34"/>
  <c r="BS25" i="34"/>
  <c r="DP44" i="34"/>
  <c r="AJ44" i="34"/>
  <c r="DN63" i="34"/>
  <c r="DQ82" i="34"/>
  <c r="D82" i="34"/>
  <c r="K120" i="34"/>
  <c r="CT82" i="34"/>
  <c r="C101" i="34"/>
  <c r="CW101" i="34"/>
  <c r="AM6" i="34"/>
  <c r="AQ6" i="34"/>
  <c r="DQ6" i="34"/>
  <c r="CE25" i="34"/>
  <c r="CI25" i="34"/>
  <c r="CO25" i="34"/>
  <c r="DI44" i="34"/>
  <c r="BQ44" i="34"/>
  <c r="BU44" i="34"/>
  <c r="DM44" i="34"/>
  <c r="AD63" i="34"/>
  <c r="BM63" i="34"/>
  <c r="DF82" i="34"/>
  <c r="DK82" i="34"/>
  <c r="AY82" i="34"/>
  <c r="BS82" i="34"/>
  <c r="O120" i="34"/>
  <c r="AD120" i="34"/>
  <c r="AI120" i="34"/>
  <c r="DE120" i="34"/>
  <c r="DJ120" i="34"/>
  <c r="DN120" i="34"/>
  <c r="D120" i="34"/>
  <c r="BX25" i="34"/>
  <c r="CW25" i="34"/>
  <c r="DL25" i="34"/>
  <c r="DQ25" i="34"/>
  <c r="I25" i="34"/>
  <c r="M25" i="34"/>
  <c r="P25" i="34"/>
  <c r="BW25" i="34"/>
  <c r="R44" i="34"/>
  <c r="AG44" i="34"/>
  <c r="AO44" i="34"/>
  <c r="BW44" i="34"/>
  <c r="CB44" i="34"/>
  <c r="CG44" i="34"/>
  <c r="CL44" i="34"/>
  <c r="CQ44" i="34"/>
  <c r="CY44" i="34"/>
  <c r="DE44" i="34"/>
  <c r="D63" i="34"/>
  <c r="I63" i="34"/>
  <c r="CD63" i="34"/>
  <c r="DH63" i="34"/>
  <c r="AB63" i="34"/>
  <c r="BQ63" i="34"/>
  <c r="CA63" i="34"/>
  <c r="AS63" i="34"/>
  <c r="CL63" i="34"/>
  <c r="CQ63" i="34"/>
  <c r="CV63" i="34"/>
  <c r="DF63" i="34"/>
  <c r="BP82" i="34"/>
  <c r="BT82" i="34"/>
  <c r="CE82" i="34"/>
  <c r="CI82" i="34"/>
  <c r="BQ101" i="34"/>
  <c r="BU101" i="34"/>
  <c r="AP101" i="34"/>
  <c r="AT101" i="34"/>
  <c r="DE101" i="34"/>
  <c r="DI101" i="34"/>
  <c r="DM101" i="34"/>
  <c r="BF101" i="34"/>
  <c r="CE101" i="34"/>
  <c r="DA120" i="34"/>
  <c r="BP120" i="34"/>
  <c r="BT120" i="34"/>
  <c r="CO120" i="34"/>
  <c r="CX120" i="34"/>
  <c r="DB120" i="34"/>
  <c r="DG120" i="34"/>
  <c r="AL120" i="34"/>
  <c r="AP120" i="34"/>
  <c r="AG6" i="34"/>
  <c r="E25" i="34"/>
  <c r="J25" i="34"/>
  <c r="Y25" i="34"/>
  <c r="BQ25" i="34"/>
  <c r="CA25" i="34"/>
  <c r="C25" i="34"/>
  <c r="U25" i="34"/>
  <c r="AQ25" i="34"/>
  <c r="CX25" i="34"/>
  <c r="DB44" i="34"/>
  <c r="DG44" i="34"/>
  <c r="S44" i="34"/>
  <c r="DL44" i="34"/>
  <c r="F63" i="34"/>
  <c r="P63" i="34"/>
  <c r="U63" i="34"/>
  <c r="CM63" i="34"/>
  <c r="CW63" i="34"/>
  <c r="DB63" i="34"/>
  <c r="DG63" i="34"/>
  <c r="CH63" i="34"/>
  <c r="DI63" i="34"/>
  <c r="DM63" i="34"/>
  <c r="AS82" i="34"/>
  <c r="AX82" i="34"/>
  <c r="BR82" i="34"/>
  <c r="CB82" i="34"/>
  <c r="DJ82" i="34"/>
  <c r="DN82" i="34"/>
  <c r="X82" i="34"/>
  <c r="AP82" i="34"/>
  <c r="BA82" i="34"/>
  <c r="R101" i="34"/>
  <c r="CL101" i="34"/>
  <c r="CQ101" i="34"/>
  <c r="CV101" i="34"/>
  <c r="DF101" i="34"/>
  <c r="DK101" i="34"/>
  <c r="CA120" i="34"/>
  <c r="CU120" i="34"/>
  <c r="CY120" i="34"/>
  <c r="AC30" i="34"/>
  <c r="CK30" i="34"/>
  <c r="CG25" i="34"/>
  <c r="BC101" i="34"/>
  <c r="R6" i="34"/>
  <c r="CG6" i="34"/>
  <c r="DN6" i="34"/>
  <c r="DA6" i="34"/>
  <c r="DF6" i="34"/>
  <c r="CK16" i="34"/>
  <c r="AK26" i="34"/>
  <c r="V35" i="34"/>
  <c r="V25" i="34" s="1"/>
  <c r="AD82" i="34"/>
  <c r="AN82" i="34"/>
  <c r="AT82" i="34"/>
  <c r="AI101" i="34"/>
  <c r="AN101" i="34"/>
  <c r="CX101" i="34"/>
  <c r="DQ101" i="34"/>
  <c r="I6" i="34"/>
  <c r="M6" i="34"/>
  <c r="S6" i="34"/>
  <c r="W6" i="34"/>
  <c r="AP6" i="34"/>
  <c r="AV6" i="34"/>
  <c r="DK6" i="34"/>
  <c r="BA6" i="34"/>
  <c r="AS6" i="34"/>
  <c r="G16" i="34"/>
  <c r="G6" i="34" s="1"/>
  <c r="AK16" i="34"/>
  <c r="AK6" i="34" s="1"/>
  <c r="BO16" i="34"/>
  <c r="BO6" i="34" s="1"/>
  <c r="CC25" i="34"/>
  <c r="E44" i="34"/>
  <c r="DD44" i="34"/>
  <c r="J63" i="34"/>
  <c r="O63" i="34"/>
  <c r="T63" i="34"/>
  <c r="F82" i="34"/>
  <c r="P82" i="34"/>
  <c r="U82" i="34"/>
  <c r="Z82" i="34"/>
  <c r="AJ82" i="34"/>
  <c r="AO82" i="34"/>
  <c r="BC82" i="34"/>
  <c r="CP82" i="34"/>
  <c r="P101" i="34"/>
  <c r="H6" i="34"/>
  <c r="P6" i="34"/>
  <c r="CJ6" i="34"/>
  <c r="X25" i="34"/>
  <c r="AV25" i="34"/>
  <c r="AL25" i="34"/>
  <c r="AI25" i="34"/>
  <c r="V54" i="34"/>
  <c r="V44" i="34" s="1"/>
  <c r="AZ54" i="34"/>
  <c r="AZ44" i="34" s="1"/>
  <c r="CD54" i="34"/>
  <c r="CD44" i="34" s="1"/>
  <c r="G63" i="34"/>
  <c r="K63" i="34"/>
  <c r="AA82" i="34"/>
  <c r="AC92" i="34"/>
  <c r="AC82" i="34" s="1"/>
  <c r="BG92" i="34"/>
  <c r="BG82" i="34" s="1"/>
  <c r="CK92" i="34"/>
  <c r="CK82" i="34" s="1"/>
  <c r="DO92" i="34"/>
  <c r="DO82" i="34" s="1"/>
  <c r="BP101" i="34"/>
  <c r="CO101" i="34"/>
  <c r="BG7" i="34"/>
  <c r="BG30" i="34"/>
  <c r="DO30" i="34"/>
  <c r="CQ25" i="34"/>
  <c r="J44" i="34"/>
  <c r="AZ64" i="34"/>
  <c r="V102" i="34"/>
  <c r="CD102" i="34"/>
  <c r="BG101" i="34"/>
  <c r="BI6" i="34"/>
  <c r="AZ11" i="34"/>
  <c r="CS26" i="34"/>
  <c r="CS25" i="34" s="1"/>
  <c r="K25" i="34"/>
  <c r="AZ35" i="34"/>
  <c r="AZ25" i="34" s="1"/>
  <c r="X44" i="34"/>
  <c r="AB44" i="34"/>
  <c r="AV44" i="34"/>
  <c r="BE44" i="34"/>
  <c r="BK44" i="34"/>
  <c r="AW63" i="34"/>
  <c r="BU63" i="34"/>
  <c r="AI82" i="34"/>
  <c r="AD101" i="34"/>
  <c r="DD101" i="34"/>
  <c r="DL101" i="34"/>
  <c r="AC101" i="34"/>
  <c r="CK101" i="34"/>
  <c r="F101" i="34"/>
  <c r="K101" i="34"/>
  <c r="AC125" i="34"/>
  <c r="BG125" i="34"/>
  <c r="CK125" i="34"/>
  <c r="DO125" i="34"/>
  <c r="AK130" i="34"/>
  <c r="AK120" i="34" s="1"/>
  <c r="BO130" i="34"/>
  <c r="BO120" i="34" s="1"/>
  <c r="CS130" i="34"/>
  <c r="AS25" i="34"/>
  <c r="AX25" i="34"/>
  <c r="BR25" i="34"/>
  <c r="DD25" i="34"/>
  <c r="CD25" i="34"/>
  <c r="DH25" i="34"/>
  <c r="BM25" i="34"/>
  <c r="BU25" i="34"/>
  <c r="AK30" i="34"/>
  <c r="H25" i="34"/>
  <c r="L25" i="34"/>
  <c r="BC25" i="34"/>
  <c r="BL25" i="34"/>
  <c r="BP25" i="34"/>
  <c r="BT25" i="34"/>
  <c r="BB44" i="34"/>
  <c r="BF44" i="34"/>
  <c r="BL44" i="34"/>
  <c r="BP44" i="34"/>
  <c r="BT44" i="34"/>
  <c r="BI44" i="34"/>
  <c r="BN44" i="34"/>
  <c r="BG49" i="34"/>
  <c r="CK49" i="34"/>
  <c r="CK44" i="34" s="1"/>
  <c r="AD44" i="34"/>
  <c r="AI44" i="34"/>
  <c r="AW44" i="34"/>
  <c r="X63" i="34"/>
  <c r="AH63" i="34"/>
  <c r="AM63" i="34"/>
  <c r="AQ63" i="34"/>
  <c r="BL63" i="34"/>
  <c r="CF63" i="34"/>
  <c r="CJ63" i="34"/>
  <c r="CT63" i="34"/>
  <c r="CX63" i="34"/>
  <c r="DD63" i="34"/>
  <c r="DL63" i="34"/>
  <c r="DP63" i="34"/>
  <c r="N68" i="34"/>
  <c r="AR68" i="34"/>
  <c r="BV68" i="34"/>
  <c r="CZ68" i="34"/>
  <c r="W63" i="34"/>
  <c r="AA63" i="34"/>
  <c r="AG63" i="34"/>
  <c r="V73" i="34"/>
  <c r="V63" i="34" s="1"/>
  <c r="AZ73" i="34"/>
  <c r="BW82" i="34"/>
  <c r="CG82" i="34"/>
  <c r="CU82" i="34"/>
  <c r="CY82" i="34"/>
  <c r="DI82" i="34"/>
  <c r="AG82" i="34"/>
  <c r="DG82" i="34"/>
  <c r="U101" i="34"/>
  <c r="Z101" i="34"/>
  <c r="BH101" i="34"/>
  <c r="BM101" i="34"/>
  <c r="BR101" i="34"/>
  <c r="CA101" i="34"/>
  <c r="CJ101" i="34"/>
  <c r="G120" i="34"/>
  <c r="CS120" i="34"/>
  <c r="BW120" i="34"/>
  <c r="N130" i="34"/>
  <c r="N120" i="34" s="1"/>
  <c r="AR130" i="34"/>
  <c r="AR120" i="34" s="1"/>
  <c r="BV130" i="34"/>
  <c r="BV120" i="34" s="1"/>
  <c r="CZ130" i="34"/>
  <c r="CZ120" i="34" s="1"/>
  <c r="E6" i="34"/>
  <c r="BQ6" i="34"/>
  <c r="BU6" i="34"/>
  <c r="CX6" i="34"/>
  <c r="DD6" i="34"/>
  <c r="DL6" i="34"/>
  <c r="DP6" i="34"/>
  <c r="AZ7" i="34"/>
  <c r="BG11" i="34"/>
  <c r="DO11" i="34"/>
  <c r="K6" i="34"/>
  <c r="AH6" i="34"/>
  <c r="BT6" i="34"/>
  <c r="BX6" i="34"/>
  <c r="CC6" i="34"/>
  <c r="CM6" i="34"/>
  <c r="DJ6" i="34"/>
  <c r="W25" i="34"/>
  <c r="AA25" i="34"/>
  <c r="BI25" i="34"/>
  <c r="BN25" i="34"/>
  <c r="DJ25" i="34"/>
  <c r="DN25" i="34"/>
  <c r="AC26" i="34"/>
  <c r="BG26" i="34"/>
  <c r="CK26" i="34"/>
  <c r="DO26" i="34"/>
  <c r="T25" i="34"/>
  <c r="AB25" i="34"/>
  <c r="CJ25" i="34"/>
  <c r="AT25" i="34"/>
  <c r="AY25" i="34"/>
  <c r="DB25" i="34"/>
  <c r="DG25" i="34"/>
  <c r="DK25" i="34"/>
  <c r="N35" i="34"/>
  <c r="N25" i="34" s="1"/>
  <c r="AR35" i="34"/>
  <c r="AR25" i="34" s="1"/>
  <c r="BV35" i="34"/>
  <c r="BV25" i="34" s="1"/>
  <c r="CZ35" i="34"/>
  <c r="CZ25" i="34" s="1"/>
  <c r="N45" i="34"/>
  <c r="N44" i="34" s="1"/>
  <c r="AR45" i="34"/>
  <c r="AR44" i="34" s="1"/>
  <c r="BV45" i="34"/>
  <c r="CZ45" i="34"/>
  <c r="G49" i="34"/>
  <c r="G44" i="34" s="1"/>
  <c r="AK49" i="34"/>
  <c r="AK44" i="34" s="1"/>
  <c r="BO49" i="34"/>
  <c r="BO44" i="34" s="1"/>
  <c r="E63" i="34"/>
  <c r="Y63" i="34"/>
  <c r="AX63" i="34"/>
  <c r="BC63" i="34"/>
  <c r="BH63" i="34"/>
  <c r="BR63" i="34"/>
  <c r="BW63" i="34"/>
  <c r="CB63" i="34"/>
  <c r="CG63" i="34"/>
  <c r="CP63" i="34"/>
  <c r="CU63" i="34"/>
  <c r="AK63" i="34"/>
  <c r="BO63" i="34"/>
  <c r="CS63" i="34"/>
  <c r="AJ63" i="34"/>
  <c r="DJ63" i="34"/>
  <c r="AC73" i="34"/>
  <c r="AC63" i="34" s="1"/>
  <c r="BG73" i="34"/>
  <c r="BG63" i="34" s="1"/>
  <c r="CK73" i="34"/>
  <c r="CK63" i="34" s="1"/>
  <c r="DO73" i="34"/>
  <c r="Y82" i="34"/>
  <c r="AH82" i="34"/>
  <c r="AM82" i="34"/>
  <c r="AQ82" i="34"/>
  <c r="AV82" i="34"/>
  <c r="BE82" i="34"/>
  <c r="BI82" i="34"/>
  <c r="BN82" i="34"/>
  <c r="BX82" i="34"/>
  <c r="CC82" i="34"/>
  <c r="CH82" i="34"/>
  <c r="CL82" i="34"/>
  <c r="CQ82" i="34"/>
  <c r="CV82" i="34"/>
  <c r="DE82" i="34"/>
  <c r="S82" i="34"/>
  <c r="AL101" i="34"/>
  <c r="AY101" i="34"/>
  <c r="V106" i="34"/>
  <c r="CD106" i="34"/>
  <c r="BX101" i="34"/>
  <c r="F120" i="34"/>
  <c r="Z120" i="34"/>
  <c r="BI120" i="34"/>
  <c r="BN120" i="34"/>
  <c r="CH120" i="34"/>
  <c r="CM120" i="34"/>
  <c r="CR120" i="34"/>
  <c r="CW120" i="34"/>
  <c r="I120" i="34"/>
  <c r="M120" i="34"/>
  <c r="V125" i="34"/>
  <c r="AZ125" i="34"/>
  <c r="CD125" i="34"/>
  <c r="DH125" i="34"/>
  <c r="Y120" i="34"/>
  <c r="C44" i="34"/>
  <c r="K44" i="34"/>
  <c r="P44" i="34"/>
  <c r="U44" i="34"/>
  <c r="AS44" i="34"/>
  <c r="AX44" i="34"/>
  <c r="BC44" i="34"/>
  <c r="CF44" i="34"/>
  <c r="CJ44" i="34"/>
  <c r="CP44" i="34"/>
  <c r="W44" i="34"/>
  <c r="AA44" i="34"/>
  <c r="BV54" i="34"/>
  <c r="CZ54" i="34"/>
  <c r="C63" i="34"/>
  <c r="H63" i="34"/>
  <c r="L63" i="34"/>
  <c r="R63" i="34"/>
  <c r="Z63" i="34"/>
  <c r="AT63" i="34"/>
  <c r="AY63" i="34"/>
  <c r="BS63" i="34"/>
  <c r="BX63" i="34"/>
  <c r="CC63" i="34"/>
  <c r="DA63" i="34"/>
  <c r="N64" i="34"/>
  <c r="AR64" i="34"/>
  <c r="BV64" i="34"/>
  <c r="CZ64" i="34"/>
  <c r="AZ68" i="34"/>
  <c r="BZ63" i="34"/>
  <c r="CR63" i="34"/>
  <c r="J82" i="34"/>
  <c r="AL82" i="34"/>
  <c r="BD82" i="34"/>
  <c r="DB82" i="34"/>
  <c r="BF82" i="34"/>
  <c r="CX82" i="34"/>
  <c r="G87" i="34"/>
  <c r="BO87" i="34"/>
  <c r="AZ92" i="34"/>
  <c r="AZ82" i="34" s="1"/>
  <c r="T101" i="34"/>
  <c r="Y101" i="34"/>
  <c r="AH101" i="34"/>
  <c r="AM101" i="34"/>
  <c r="AQ101" i="34"/>
  <c r="AV101" i="34"/>
  <c r="BD101" i="34"/>
  <c r="BI101" i="34"/>
  <c r="CG101" i="34"/>
  <c r="CP101" i="34"/>
  <c r="CU101" i="34"/>
  <c r="CY101" i="34"/>
  <c r="BO101" i="34"/>
  <c r="BA101" i="34"/>
  <c r="N111" i="34"/>
  <c r="N101" i="34" s="1"/>
  <c r="AR111" i="34"/>
  <c r="AR101" i="34" s="1"/>
  <c r="BV111" i="34"/>
  <c r="BV101" i="34" s="1"/>
  <c r="CZ111" i="34"/>
  <c r="X120" i="34"/>
  <c r="AB120" i="34"/>
  <c r="AM120" i="34"/>
  <c r="BB120" i="34"/>
  <c r="BF120" i="34"/>
  <c r="DD120" i="34"/>
  <c r="DI120" i="34"/>
  <c r="DM120" i="34"/>
  <c r="AC121" i="34"/>
  <c r="AC120" i="34" s="1"/>
  <c r="BG121" i="34"/>
  <c r="BG120" i="34" s="1"/>
  <c r="CK121" i="34"/>
  <c r="DO121" i="34"/>
  <c r="CF120" i="34"/>
  <c r="CJ120" i="34"/>
  <c r="P120" i="34"/>
  <c r="U120" i="34"/>
  <c r="BC120" i="34"/>
  <c r="BL120" i="34"/>
  <c r="N87" i="34"/>
  <c r="N82" i="34" s="1"/>
  <c r="AR87" i="34"/>
  <c r="AR82" i="34" s="1"/>
  <c r="BV87" i="34"/>
  <c r="BV82" i="34" s="1"/>
  <c r="CZ87" i="34"/>
  <c r="CZ82" i="34" s="1"/>
  <c r="AE82" i="34"/>
  <c r="CM82" i="34"/>
  <c r="CR82" i="34"/>
  <c r="I101" i="34"/>
  <c r="M101" i="34"/>
  <c r="AE101" i="34"/>
  <c r="AJ101" i="34"/>
  <c r="BZ101" i="34"/>
  <c r="CI101" i="34"/>
  <c r="CR101" i="34"/>
  <c r="CZ102" i="34"/>
  <c r="CZ106" i="34"/>
  <c r="AG101" i="34"/>
  <c r="AO101" i="34"/>
  <c r="CF101" i="34"/>
  <c r="DO101" i="34"/>
  <c r="AV120" i="34"/>
  <c r="BZ120" i="34"/>
  <c r="CE120" i="34"/>
  <c r="CI120" i="34"/>
  <c r="DL120" i="34"/>
  <c r="DQ120" i="34"/>
  <c r="AZ121" i="34"/>
  <c r="CD121" i="34"/>
  <c r="DH121" i="34"/>
  <c r="E120" i="34"/>
  <c r="BK120" i="34"/>
  <c r="BS120" i="34"/>
  <c r="DP120" i="34"/>
  <c r="AT120" i="34"/>
  <c r="CQ120" i="34"/>
  <c r="DF120" i="34"/>
  <c r="Q36" i="35"/>
  <c r="N34" i="35"/>
  <c r="S34" i="35"/>
  <c r="P35" i="35"/>
  <c r="R36" i="35"/>
  <c r="N37" i="35"/>
  <c r="O38" i="35"/>
  <c r="S39" i="35"/>
  <c r="S40" i="35"/>
  <c r="R43" i="35"/>
  <c r="R47" i="35"/>
  <c r="M48" i="35"/>
  <c r="S50" i="35"/>
  <c r="O51" i="35"/>
  <c r="R53" i="35"/>
  <c r="P55" i="35"/>
  <c r="Q35" i="35"/>
  <c r="M36" i="35"/>
  <c r="O37" i="35"/>
  <c r="N47" i="35"/>
  <c r="S47" i="35"/>
  <c r="P51" i="35"/>
  <c r="M56" i="35"/>
  <c r="M57" i="35"/>
  <c r="Q37" i="35"/>
  <c r="O43" i="35"/>
  <c r="O47" i="35"/>
  <c r="O50" i="35"/>
  <c r="R51" i="35"/>
  <c r="N55" i="35"/>
  <c r="S55" i="35"/>
  <c r="AA7" i="33"/>
  <c r="AC7" i="33"/>
  <c r="AC160" i="33"/>
  <c r="Y160" i="33"/>
  <c r="AI160" i="33" s="1"/>
  <c r="AD241" i="33"/>
  <c r="Z241" i="33"/>
  <c r="X241" i="33"/>
  <c r="X292" i="33"/>
  <c r="AC292" i="33"/>
  <c r="AA292" i="33"/>
  <c r="AK292" i="33" s="1"/>
  <c r="AI256" i="33"/>
  <c r="AA8" i="33"/>
  <c r="X39" i="33"/>
  <c r="AB45" i="33"/>
  <c r="X85" i="33"/>
  <c r="X97" i="33"/>
  <c r="AD100" i="33"/>
  <c r="Y100" i="33"/>
  <c r="AI100" i="33" s="1"/>
  <c r="AD113" i="33"/>
  <c r="Z113" i="33"/>
  <c r="Y128" i="33"/>
  <c r="AI128" i="33" s="1"/>
  <c r="X129" i="33"/>
  <c r="AD132" i="33"/>
  <c r="Y132" i="33"/>
  <c r="AB196" i="33"/>
  <c r="X212" i="33"/>
  <c r="Y278" i="33"/>
  <c r="AC278" i="33"/>
  <c r="AB218" i="33"/>
  <c r="AA218" i="33"/>
  <c r="AK218" i="33" s="1"/>
  <c r="AD228" i="33"/>
  <c r="Y228" i="33"/>
  <c r="AI228" i="33" s="1"/>
  <c r="X228" i="33"/>
  <c r="AC268" i="33"/>
  <c r="Y268" i="33"/>
  <c r="X268" i="33"/>
  <c r="AB150" i="33"/>
  <c r="AA150" i="33"/>
  <c r="AK150" i="33" s="1"/>
  <c r="Y224" i="33"/>
  <c r="AI224" i="33" s="1"/>
  <c r="AC224" i="33"/>
  <c r="X7" i="33"/>
  <c r="X71" i="33"/>
  <c r="AD116" i="33"/>
  <c r="Y116" i="33"/>
  <c r="AI116" i="33" s="1"/>
  <c r="AB118" i="33"/>
  <c r="AA118" i="33"/>
  <c r="AK118" i="33" s="1"/>
  <c r="X160" i="33"/>
  <c r="AD171" i="33"/>
  <c r="Y172" i="33"/>
  <c r="AI172" i="33" s="1"/>
  <c r="AK186" i="33"/>
  <c r="AI192" i="33"/>
  <c r="Y218" i="33"/>
  <c r="X221" i="33"/>
  <c r="AD221" i="33"/>
  <c r="AD227" i="33"/>
  <c r="AC228" i="33"/>
  <c r="AC266" i="33"/>
  <c r="Y266" i="33"/>
  <c r="AI266" i="33" s="1"/>
  <c r="X279" i="33"/>
  <c r="AD279" i="33"/>
  <c r="Z279" i="33"/>
  <c r="X295" i="33"/>
  <c r="AD295" i="33"/>
  <c r="Z295" i="33"/>
  <c r="AC240" i="33"/>
  <c r="M33" i="35"/>
  <c r="Z29" i="33"/>
  <c r="AC52" i="33"/>
  <c r="Z65" i="33"/>
  <c r="AC79" i="33"/>
  <c r="X80" i="33"/>
  <c r="AC104" i="33"/>
  <c r="AK106" i="33"/>
  <c r="Z141" i="33"/>
  <c r="AC164" i="33"/>
  <c r="AK166" i="33"/>
  <c r="AK172" i="33"/>
  <c r="X192" i="33"/>
  <c r="Z219" i="33"/>
  <c r="X256" i="33"/>
  <c r="AI268" i="33"/>
  <c r="AA274" i="33"/>
  <c r="AK274" i="33" s="1"/>
  <c r="Z275" i="33"/>
  <c r="AA280" i="33"/>
  <c r="AK280" i="33" s="1"/>
  <c r="AC12" i="33"/>
  <c r="AC20" i="33"/>
  <c r="AD22" i="33"/>
  <c r="X52" i="33"/>
  <c r="Y56" i="33"/>
  <c r="AI56" i="33" s="1"/>
  <c r="Y60" i="33"/>
  <c r="AI60" i="33" s="1"/>
  <c r="Y62" i="33"/>
  <c r="AI62" i="33" s="1"/>
  <c r="Y84" i="33"/>
  <c r="AA108" i="33"/>
  <c r="AK108" i="33" s="1"/>
  <c r="Z109" i="33"/>
  <c r="AB148" i="33"/>
  <c r="Z155" i="33"/>
  <c r="X164" i="33"/>
  <c r="Y186" i="33"/>
  <c r="X200" i="33"/>
  <c r="AD203" i="33"/>
  <c r="AC232" i="33"/>
  <c r="AA234" i="33"/>
  <c r="AK234" i="33" s="1"/>
  <c r="AC236" i="33"/>
  <c r="AM236" i="33" s="1"/>
  <c r="AA238" i="33"/>
  <c r="AK238" i="33" s="1"/>
  <c r="Y240" i="33"/>
  <c r="AI240" i="33" s="1"/>
  <c r="AC256" i="33"/>
  <c r="AC300" i="33"/>
  <c r="AA98" i="33"/>
  <c r="AK98" i="33" s="1"/>
  <c r="AB100" i="33"/>
  <c r="AD119" i="33"/>
  <c r="AD121" i="33"/>
  <c r="AA130" i="33"/>
  <c r="AK130" i="33" s="1"/>
  <c r="AB132" i="33"/>
  <c r="AD145" i="33"/>
  <c r="Z145" i="33"/>
  <c r="AD151" i="33"/>
  <c r="X152" i="33"/>
  <c r="Y154" i="33"/>
  <c r="AI154" i="33" s="1"/>
  <c r="AD163" i="33"/>
  <c r="AB166" i="33"/>
  <c r="Y166" i="33"/>
  <c r="AI166" i="33" s="1"/>
  <c r="AD177" i="33"/>
  <c r="Z177" i="33"/>
  <c r="X180" i="33"/>
  <c r="AB182" i="33"/>
  <c r="AA182" i="33"/>
  <c r="AK182" i="33" s="1"/>
  <c r="X183" i="33"/>
  <c r="AD183" i="33"/>
  <c r="AC194" i="33"/>
  <c r="AD195" i="33"/>
  <c r="AB202" i="33"/>
  <c r="Y202" i="33"/>
  <c r="AI202" i="33" s="1"/>
  <c r="AD212" i="33"/>
  <c r="Y212" i="33"/>
  <c r="AI212" i="33" s="1"/>
  <c r="AC212" i="33"/>
  <c r="Z217" i="33"/>
  <c r="AD217" i="33"/>
  <c r="AC246" i="33"/>
  <c r="Z247" i="33"/>
  <c r="AD267" i="33"/>
  <c r="X267" i="33"/>
  <c r="AA270" i="33"/>
  <c r="AK270" i="33" s="1"/>
  <c r="X272" i="33"/>
  <c r="AD273" i="33"/>
  <c r="X273" i="33"/>
  <c r="AD283" i="33"/>
  <c r="X283" i="33"/>
  <c r="AC15" i="33"/>
  <c r="AB20" i="33"/>
  <c r="Y22" i="33"/>
  <c r="AI22" i="33" s="1"/>
  <c r="AC24" i="33"/>
  <c r="AI30" i="33"/>
  <c r="AB33" i="33"/>
  <c r="AC39" i="33"/>
  <c r="X45" i="33"/>
  <c r="AA48" i="33"/>
  <c r="AK48" i="33" s="1"/>
  <c r="AB52" i="33"/>
  <c r="AD54" i="33"/>
  <c r="X56" i="33"/>
  <c r="AD62" i="33"/>
  <c r="AC71" i="33"/>
  <c r="X84" i="33"/>
  <c r="Z85" i="33"/>
  <c r="AD89" i="33"/>
  <c r="AB92" i="33"/>
  <c r="Z93" i="33"/>
  <c r="AK94" i="33"/>
  <c r="AD99" i="33"/>
  <c r="AC100" i="33"/>
  <c r="Y102" i="33"/>
  <c r="Y106" i="33"/>
  <c r="AB116" i="33"/>
  <c r="Y122" i="33"/>
  <c r="AI122" i="33" s="1"/>
  <c r="X128" i="33"/>
  <c r="AD131" i="33"/>
  <c r="AC132" i="33"/>
  <c r="Y134" i="33"/>
  <c r="X136" i="33"/>
  <c r="AA154" i="33"/>
  <c r="AK154" i="33" s="1"/>
  <c r="AB156" i="33"/>
  <c r="X173" i="33"/>
  <c r="Z173" i="33"/>
  <c r="AK176" i="33"/>
  <c r="AB184" i="33"/>
  <c r="AD185" i="33"/>
  <c r="AD187" i="33"/>
  <c r="Z187" i="33"/>
  <c r="X189" i="33"/>
  <c r="Z189" i="33"/>
  <c r="AC206" i="33"/>
  <c r="AD209" i="33"/>
  <c r="Z209" i="33"/>
  <c r="AB216" i="33"/>
  <c r="X216" i="33"/>
  <c r="AB242" i="33"/>
  <c r="AA242" i="33"/>
  <c r="AK242" i="33" s="1"/>
  <c r="X243" i="33"/>
  <c r="AD243" i="33"/>
  <c r="AD247" i="33"/>
  <c r="Y248" i="33"/>
  <c r="AI248" i="33" s="1"/>
  <c r="AD251" i="33"/>
  <c r="X251" i="33"/>
  <c r="X263" i="33"/>
  <c r="AD263" i="33"/>
  <c r="AI272" i="33"/>
  <c r="X281" i="33"/>
  <c r="AD281" i="33"/>
  <c r="AD289" i="33"/>
  <c r="Z289" i="33"/>
  <c r="AC298" i="33"/>
  <c r="AB24" i="33"/>
  <c r="AB5" i="33"/>
  <c r="X13" i="33"/>
  <c r="X21" i="33"/>
  <c r="X24" i="33"/>
  <c r="X32" i="33"/>
  <c r="AB41" i="33"/>
  <c r="X53" i="33"/>
  <c r="Y72" i="33"/>
  <c r="AI72" i="33" s="1"/>
  <c r="AA76" i="33"/>
  <c r="AK76" i="33" s="1"/>
  <c r="AD85" i="33"/>
  <c r="Y90" i="33"/>
  <c r="AI90" i="33" s="1"/>
  <c r="Y96" i="33"/>
  <c r="AI96" i="33" s="1"/>
  <c r="AA134" i="33"/>
  <c r="AK134" i="33" s="1"/>
  <c r="AA136" i="33"/>
  <c r="AK136" i="33" s="1"/>
  <c r="AA142" i="33"/>
  <c r="AK142" i="33" s="1"/>
  <c r="AC142" i="33"/>
  <c r="Z153" i="33"/>
  <c r="AD153" i="33"/>
  <c r="Z161" i="33"/>
  <c r="AD161" i="33"/>
  <c r="AD180" i="33"/>
  <c r="Y180" i="33"/>
  <c r="AI180" i="33" s="1"/>
  <c r="AC180" i="33"/>
  <c r="AK210" i="33"/>
  <c r="AB214" i="33"/>
  <c r="AA214" i="33"/>
  <c r="AK214" i="33" s="1"/>
  <c r="X215" i="33"/>
  <c r="AD215" i="33"/>
  <c r="X261" i="33"/>
  <c r="AD261" i="33"/>
  <c r="AD272" i="33"/>
  <c r="AC272" i="33"/>
  <c r="AB272" i="33"/>
  <c r="AI288" i="33"/>
  <c r="AD21" i="33"/>
  <c r="AC32" i="33"/>
  <c r="AD53" i="33"/>
  <c r="Z21" i="33"/>
  <c r="Y24" i="33"/>
  <c r="Z53" i="33"/>
  <c r="AB56" i="33"/>
  <c r="AI78" i="33"/>
  <c r="AB84" i="33"/>
  <c r="AL84" i="33" s="1"/>
  <c r="AA90" i="33"/>
  <c r="AK90" i="33" s="1"/>
  <c r="AC96" i="33"/>
  <c r="AB138" i="33"/>
  <c r="AL138" i="33" s="1"/>
  <c r="AA138" i="33"/>
  <c r="AK138" i="33" s="1"/>
  <c r="Z139" i="33"/>
  <c r="X139" i="33"/>
  <c r="AD148" i="33"/>
  <c r="Y148" i="33"/>
  <c r="AI148" i="33" s="1"/>
  <c r="AC148" i="33"/>
  <c r="X157" i="33"/>
  <c r="AD157" i="33"/>
  <c r="AD196" i="33"/>
  <c r="X196" i="33"/>
  <c r="AC196" i="33"/>
  <c r="AK202" i="33"/>
  <c r="AB230" i="33"/>
  <c r="Y230" i="33"/>
  <c r="AI230" i="33" s="1"/>
  <c r="X249" i="33"/>
  <c r="AD249" i="33"/>
  <c r="AD288" i="33"/>
  <c r="X288" i="33"/>
  <c r="AC288" i="33"/>
  <c r="AD299" i="33"/>
  <c r="Z299" i="33"/>
  <c r="AB164" i="33"/>
  <c r="AL164" i="33" s="1"/>
  <c r="AB228" i="33"/>
  <c r="AB240" i="33"/>
  <c r="AB256" i="33"/>
  <c r="AD13" i="33"/>
  <c r="AD16" i="33"/>
  <c r="Y16" i="33"/>
  <c r="AI16" i="33" s="1"/>
  <c r="AB16" i="33"/>
  <c r="X28" i="33"/>
  <c r="AA31" i="33"/>
  <c r="AC31" i="33"/>
  <c r="AD36" i="33"/>
  <c r="AC36" i="33"/>
  <c r="X36" i="33"/>
  <c r="AA36" i="33"/>
  <c r="AK36" i="33" s="1"/>
  <c r="X61" i="33"/>
  <c r="AD64" i="33"/>
  <c r="AB64" i="33"/>
  <c r="Y64" i="33"/>
  <c r="AI64" i="33" s="1"/>
  <c r="AC64" i="33"/>
  <c r="Z70" i="33"/>
  <c r="AJ70" i="33" s="1"/>
  <c r="Y70" i="33"/>
  <c r="AI70" i="33" s="1"/>
  <c r="AD73" i="33"/>
  <c r="AB73" i="33"/>
  <c r="X95" i="33"/>
  <c r="AD95" i="33"/>
  <c r="Z105" i="33"/>
  <c r="AD105" i="33"/>
  <c r="X107" i="33"/>
  <c r="X112" i="33"/>
  <c r="AD120" i="33"/>
  <c r="Y120" i="33"/>
  <c r="AI120" i="33" s="1"/>
  <c r="AC120" i="33"/>
  <c r="AA120" i="33"/>
  <c r="AK120" i="33" s="1"/>
  <c r="AD124" i="33"/>
  <c r="AC124" i="33"/>
  <c r="X124" i="33"/>
  <c r="AA124" i="33"/>
  <c r="AK124" i="33" s="1"/>
  <c r="AB126" i="33"/>
  <c r="Y126" i="33"/>
  <c r="AC126" i="33"/>
  <c r="AK144" i="33"/>
  <c r="AB146" i="33"/>
  <c r="Y146" i="33"/>
  <c r="AC146" i="33"/>
  <c r="X159" i="33"/>
  <c r="AD159" i="33"/>
  <c r="X176" i="33"/>
  <c r="AB178" i="33"/>
  <c r="Y178" i="33"/>
  <c r="AI178" i="33" s="1"/>
  <c r="AC178" i="33"/>
  <c r="AD188" i="33"/>
  <c r="AC188" i="33"/>
  <c r="X188" i="33"/>
  <c r="AA188" i="33"/>
  <c r="AK188" i="33" s="1"/>
  <c r="AB190" i="33"/>
  <c r="Y190" i="33"/>
  <c r="AI190" i="33" s="1"/>
  <c r="AC190" i="33"/>
  <c r="AD208" i="33"/>
  <c r="AB208" i="33"/>
  <c r="AC208" i="33"/>
  <c r="Y208" i="33"/>
  <c r="AI208" i="33" s="1"/>
  <c r="Z211" i="33"/>
  <c r="AD211" i="33"/>
  <c r="X213" i="33"/>
  <c r="Z213" i="33"/>
  <c r="Y220" i="33"/>
  <c r="AI220" i="33" s="1"/>
  <c r="X225" i="33"/>
  <c r="X237" i="33"/>
  <c r="AD237" i="33"/>
  <c r="AK252" i="33"/>
  <c r="AD264" i="33"/>
  <c r="AC264" i="33"/>
  <c r="X264" i="33"/>
  <c r="AA264" i="33"/>
  <c r="AK264" i="33" s="1"/>
  <c r="AB264" i="33"/>
  <c r="X277" i="33"/>
  <c r="AD277" i="33"/>
  <c r="AK284" i="33"/>
  <c r="AB286" i="33"/>
  <c r="AL286" i="33" s="1"/>
  <c r="AA286" i="33"/>
  <c r="AK286" i="33" s="1"/>
  <c r="AC286" i="33"/>
  <c r="Z5" i="33"/>
  <c r="AD8" i="33"/>
  <c r="AC8" i="33"/>
  <c r="X8" i="33"/>
  <c r="AB8" i="33"/>
  <c r="AD12" i="33"/>
  <c r="Y12" i="33"/>
  <c r="AI12" i="33" s="1"/>
  <c r="AB12" i="33"/>
  <c r="X15" i="33"/>
  <c r="AC16" i="33"/>
  <c r="AK28" i="33"/>
  <c r="X37" i="33"/>
  <c r="AB37" i="33"/>
  <c r="AD40" i="33"/>
  <c r="AC40" i="33"/>
  <c r="X40" i="33"/>
  <c r="AA40" i="33"/>
  <c r="AH41" i="33"/>
  <c r="AD44" i="33"/>
  <c r="Y44" i="33"/>
  <c r="AA44" i="33"/>
  <c r="AK44" i="33" s="1"/>
  <c r="AC44" i="33"/>
  <c r="AD49" i="33"/>
  <c r="Z49" i="33"/>
  <c r="AD57" i="33"/>
  <c r="AB57" i="33"/>
  <c r="AK68" i="33"/>
  <c r="Z77" i="33"/>
  <c r="AB77" i="33"/>
  <c r="AD88" i="33"/>
  <c r="Y88" i="33"/>
  <c r="AI88" i="33" s="1"/>
  <c r="AA88" i="33"/>
  <c r="AK88" i="33" s="1"/>
  <c r="AC88" i="33"/>
  <c r="AD97" i="33"/>
  <c r="AK102" i="33"/>
  <c r="AK104" i="33"/>
  <c r="AD107" i="33"/>
  <c r="AB114" i="33"/>
  <c r="Y114" i="33"/>
  <c r="AI114" i="33" s="1"/>
  <c r="AC114" i="33"/>
  <c r="X127" i="33"/>
  <c r="AD127" i="33"/>
  <c r="X135" i="33"/>
  <c r="AD135" i="33"/>
  <c r="AD144" i="33"/>
  <c r="AB144" i="33"/>
  <c r="AL144" i="33" s="1"/>
  <c r="AC144" i="33"/>
  <c r="Y144" i="33"/>
  <c r="AI144" i="33" s="1"/>
  <c r="Z147" i="33"/>
  <c r="AD147" i="33"/>
  <c r="X149" i="33"/>
  <c r="Z149" i="33"/>
  <c r="X161" i="33"/>
  <c r="AI164" i="33"/>
  <c r="Z179" i="33"/>
  <c r="AD179" i="33"/>
  <c r="X181" i="33"/>
  <c r="Z181" i="33"/>
  <c r="X191" i="33"/>
  <c r="AD191" i="33"/>
  <c r="AK194" i="33"/>
  <c r="AK198" i="33"/>
  <c r="Z201" i="33"/>
  <c r="AD201" i="33"/>
  <c r="X203" i="33"/>
  <c r="AD225" i="33"/>
  <c r="X231" i="33"/>
  <c r="AD231" i="33"/>
  <c r="AD232" i="33"/>
  <c r="AB232" i="33"/>
  <c r="AL232" i="33" s="1"/>
  <c r="Y232" i="33"/>
  <c r="AI232" i="33" s="1"/>
  <c r="AA232" i="33"/>
  <c r="AK232" i="33" s="1"/>
  <c r="Z235" i="33"/>
  <c r="AD235" i="33"/>
  <c r="AB290" i="33"/>
  <c r="AL290" i="33" s="1"/>
  <c r="AA290" i="33"/>
  <c r="AK290" i="33" s="1"/>
  <c r="AC290" i="33"/>
  <c r="AM290" i="33" s="1"/>
  <c r="AB294" i="33"/>
  <c r="AL294" i="33" s="1"/>
  <c r="AA294" i="33"/>
  <c r="AK294" i="33" s="1"/>
  <c r="AC294" i="33"/>
  <c r="Z6" i="33"/>
  <c r="Y6" i="33"/>
  <c r="AI6" i="33" s="1"/>
  <c r="Z9" i="33"/>
  <c r="Z14" i="33"/>
  <c r="AJ14" i="33" s="1"/>
  <c r="AD14" i="33"/>
  <c r="AH17" i="33"/>
  <c r="AA23" i="33"/>
  <c r="X23" i="33"/>
  <c r="AD28" i="33"/>
  <c r="AB28" i="33"/>
  <c r="AC28" i="33"/>
  <c r="Y28" i="33"/>
  <c r="AI28" i="33" s="1"/>
  <c r="X31" i="33"/>
  <c r="AH33" i="33"/>
  <c r="Y36" i="33"/>
  <c r="AD61" i="33"/>
  <c r="Z61" i="33"/>
  <c r="X64" i="33"/>
  <c r="AD70" i="33"/>
  <c r="Z73" i="33"/>
  <c r="Z78" i="33"/>
  <c r="AJ78" i="33" s="1"/>
  <c r="AD78" i="33"/>
  <c r="AD80" i="33"/>
  <c r="Y80" i="33"/>
  <c r="AI80" i="33" s="1"/>
  <c r="AA80" i="33"/>
  <c r="AK80" i="33" s="1"/>
  <c r="AC80" i="33"/>
  <c r="AI92" i="33"/>
  <c r="Z95" i="33"/>
  <c r="X105" i="33"/>
  <c r="AD112" i="33"/>
  <c r="AB112" i="33"/>
  <c r="AL112" i="33" s="1"/>
  <c r="Y112" i="33"/>
  <c r="AI112" i="33" s="1"/>
  <c r="AC112" i="33"/>
  <c r="Z115" i="33"/>
  <c r="AD115" i="33"/>
  <c r="X117" i="33"/>
  <c r="Z117" i="33"/>
  <c r="AA146" i="33"/>
  <c r="AK146" i="33" s="1"/>
  <c r="AI156" i="33"/>
  <c r="Z159" i="33"/>
  <c r="X167" i="33"/>
  <c r="AD167" i="33"/>
  <c r="AD176" i="33"/>
  <c r="AB176" i="33"/>
  <c r="Y176" i="33"/>
  <c r="AI176" i="33" s="1"/>
  <c r="AC176" i="33"/>
  <c r="AA178" i="33"/>
  <c r="AK178" i="33" s="1"/>
  <c r="Y188" i="33"/>
  <c r="AI188" i="33" s="1"/>
  <c r="AA190" i="33"/>
  <c r="AK190" i="33" s="1"/>
  <c r="X193" i="33"/>
  <c r="AI196" i="33"/>
  <c r="AK200" i="33"/>
  <c r="X208" i="33"/>
  <c r="X211" i="33"/>
  <c r="AD213" i="33"/>
  <c r="AD216" i="33"/>
  <c r="Y216" i="33"/>
  <c r="AI216" i="33" s="1"/>
  <c r="AA216" i="33"/>
  <c r="AK216" i="33" s="1"/>
  <c r="AC216" i="33"/>
  <c r="AD220" i="33"/>
  <c r="AC220" i="33"/>
  <c r="X220" i="33"/>
  <c r="AA220" i="33"/>
  <c r="AK220" i="33" s="1"/>
  <c r="AB222" i="33"/>
  <c r="Y222" i="33"/>
  <c r="AI222" i="33" s="1"/>
  <c r="AC222" i="33"/>
  <c r="Z233" i="33"/>
  <c r="AD233" i="33"/>
  <c r="Z237" i="33"/>
  <c r="X255" i="33"/>
  <c r="Z255" i="33"/>
  <c r="Y264" i="33"/>
  <c r="AI264" i="33" s="1"/>
  <c r="Z277" i="33"/>
  <c r="Y286" i="33"/>
  <c r="AD5" i="33"/>
  <c r="AB9" i="33"/>
  <c r="X12" i="33"/>
  <c r="AB13" i="33"/>
  <c r="AA16" i="33"/>
  <c r="AK16" i="33" s="1"/>
  <c r="AD17" i="33"/>
  <c r="Z17" i="33"/>
  <c r="Z30" i="33"/>
  <c r="AJ30" i="33" s="1"/>
  <c r="AD30" i="33"/>
  <c r="AB36" i="33"/>
  <c r="Z37" i="33"/>
  <c r="Y40" i="33"/>
  <c r="AI40" i="33" s="1"/>
  <c r="X44" i="33"/>
  <c r="AA47" i="33"/>
  <c r="AC47" i="33"/>
  <c r="AB49" i="33"/>
  <c r="Z57" i="33"/>
  <c r="AA64" i="33"/>
  <c r="AK64" i="33" s="1"/>
  <c r="X77" i="33"/>
  <c r="AK86" i="33"/>
  <c r="X88" i="33"/>
  <c r="AD92" i="33"/>
  <c r="AC92" i="33"/>
  <c r="X92" i="33"/>
  <c r="AA92" i="33"/>
  <c r="AK92" i="33" s="1"/>
  <c r="AB94" i="33"/>
  <c r="AL94" i="33" s="1"/>
  <c r="Y94" i="33"/>
  <c r="AI94" i="33" s="1"/>
  <c r="AC94" i="33"/>
  <c r="AM94" i="33" s="1"/>
  <c r="X103" i="33"/>
  <c r="AD103" i="33"/>
  <c r="AI108" i="33"/>
  <c r="AA114" i="33"/>
  <c r="AK114" i="33" s="1"/>
  <c r="AB120" i="33"/>
  <c r="AL120" i="33" s="1"/>
  <c r="AI124" i="33"/>
  <c r="AB124" i="33"/>
  <c r="AL124" i="33" s="1"/>
  <c r="Z127" i="33"/>
  <c r="AD129" i="33"/>
  <c r="AI132" i="33"/>
  <c r="Z135" i="33"/>
  <c r="Z137" i="33"/>
  <c r="AD137" i="33"/>
  <c r="X144" i="33"/>
  <c r="X147" i="33"/>
  <c r="AD149" i="33"/>
  <c r="AD152" i="33"/>
  <c r="Y152" i="33"/>
  <c r="AI152" i="33" s="1"/>
  <c r="AA152" i="33"/>
  <c r="AK152" i="33" s="1"/>
  <c r="AC152" i="33"/>
  <c r="AD156" i="33"/>
  <c r="AC156" i="33"/>
  <c r="X156" i="33"/>
  <c r="AA156" i="33"/>
  <c r="AK156" i="33" s="1"/>
  <c r="AB158" i="33"/>
  <c r="Y158" i="33"/>
  <c r="AI158" i="33" s="1"/>
  <c r="AC158" i="33"/>
  <c r="Z169" i="33"/>
  <c r="AD169" i="33"/>
  <c r="X171" i="33"/>
  <c r="X179" i="33"/>
  <c r="AD184" i="33"/>
  <c r="Y184" i="33"/>
  <c r="AI184" i="33" s="1"/>
  <c r="AC184" i="33"/>
  <c r="AA184" i="33"/>
  <c r="AK184" i="33" s="1"/>
  <c r="AB188" i="33"/>
  <c r="AL188" i="33" s="1"/>
  <c r="Z191" i="33"/>
  <c r="AD193" i="33"/>
  <c r="X199" i="33"/>
  <c r="AD199" i="33"/>
  <c r="AK206" i="33"/>
  <c r="AA208" i="33"/>
  <c r="AK208" i="33" s="1"/>
  <c r="AB210" i="33"/>
  <c r="AL210" i="33" s="1"/>
  <c r="Y210" i="33"/>
  <c r="AI210" i="33" s="1"/>
  <c r="AC210" i="33"/>
  <c r="AM210" i="33" s="1"/>
  <c r="X223" i="33"/>
  <c r="AD223" i="33"/>
  <c r="AK230" i="33"/>
  <c r="X259" i="33"/>
  <c r="AD259" i="33"/>
  <c r="AD276" i="33"/>
  <c r="Y276" i="33"/>
  <c r="AI276" i="33" s="1"/>
  <c r="AC276" i="33"/>
  <c r="AA276" i="33"/>
  <c r="AK276" i="33" s="1"/>
  <c r="AB276" i="33"/>
  <c r="AL276" i="33" s="1"/>
  <c r="Y290" i="33"/>
  <c r="AI290" i="33" s="1"/>
  <c r="Y294" i="33"/>
  <c r="AI294" i="33" s="1"/>
  <c r="X297" i="33"/>
  <c r="AD297" i="33"/>
  <c r="AD25" i="33"/>
  <c r="AB25" i="33"/>
  <c r="AB29" i="33"/>
  <c r="Z38" i="33"/>
  <c r="AJ38" i="33" s="1"/>
  <c r="Y38" i="33"/>
  <c r="AI38" i="33" s="1"/>
  <c r="Z41" i="33"/>
  <c r="Z46" i="33"/>
  <c r="AJ46" i="33" s="1"/>
  <c r="AD46" i="33"/>
  <c r="AH49" i="33"/>
  <c r="AA55" i="33"/>
  <c r="X55" i="33"/>
  <c r="AD68" i="33"/>
  <c r="AC68" i="33"/>
  <c r="AM68" i="33" s="1"/>
  <c r="X68" i="33"/>
  <c r="AB68" i="33"/>
  <c r="AL68" i="33" s="1"/>
  <c r="AD72" i="33"/>
  <c r="AC72" i="33"/>
  <c r="X72" i="33"/>
  <c r="AB72" i="33"/>
  <c r="AD76" i="33"/>
  <c r="Y76" i="33"/>
  <c r="AB76" i="33"/>
  <c r="X79" i="33"/>
  <c r="Z87" i="33"/>
  <c r="AB98" i="33"/>
  <c r="AL98" i="33" s="1"/>
  <c r="AM98" i="33" s="1"/>
  <c r="Y98" i="33"/>
  <c r="AI98" i="33" s="1"/>
  <c r="X99" i="33"/>
  <c r="X101" i="33"/>
  <c r="Z101" i="33"/>
  <c r="AJ101" i="33" s="1"/>
  <c r="AD104" i="33"/>
  <c r="Y104" i="33"/>
  <c r="AI104" i="33" s="1"/>
  <c r="AB104" i="33"/>
  <c r="AB110" i="33"/>
  <c r="AL110" i="33" s="1"/>
  <c r="AM110" i="33" s="1"/>
  <c r="Y110" i="33"/>
  <c r="AI110" i="33" s="1"/>
  <c r="AD123" i="33"/>
  <c r="AD128" i="33"/>
  <c r="AN128" i="33" s="1"/>
  <c r="AB128" i="33"/>
  <c r="AL128" i="33" s="1"/>
  <c r="AA128" i="33"/>
  <c r="AK128" i="33" s="1"/>
  <c r="AD140" i="33"/>
  <c r="AC140" i="33"/>
  <c r="X140" i="33"/>
  <c r="AB140" i="33"/>
  <c r="X143" i="33"/>
  <c r="AD143" i="33"/>
  <c r="Z151" i="33"/>
  <c r="X153" i="33"/>
  <c r="X155" i="33"/>
  <c r="AB162" i="33"/>
  <c r="Y162" i="33"/>
  <c r="AI162" i="33" s="1"/>
  <c r="X163" i="33"/>
  <c r="X165" i="33"/>
  <c r="Z165" i="33"/>
  <c r="AD168" i="33"/>
  <c r="Y168" i="33"/>
  <c r="AI168" i="33" s="1"/>
  <c r="AB168" i="33"/>
  <c r="AB174" i="33"/>
  <c r="Y174" i="33"/>
  <c r="X177" i="33"/>
  <c r="AD192" i="33"/>
  <c r="AB192" i="33"/>
  <c r="AL192" i="33" s="1"/>
  <c r="AA192" i="33"/>
  <c r="AK192" i="33" s="1"/>
  <c r="AD204" i="33"/>
  <c r="AC204" i="33"/>
  <c r="X204" i="33"/>
  <c r="AB204" i="33"/>
  <c r="AL204" i="33" s="1"/>
  <c r="X207" i="33"/>
  <c r="AD207" i="33"/>
  <c r="Z215" i="33"/>
  <c r="X217" i="33"/>
  <c r="X219" i="33"/>
  <c r="AB226" i="33"/>
  <c r="Y226" i="33"/>
  <c r="AI226" i="33" s="1"/>
  <c r="X227" i="33"/>
  <c r="X229" i="33"/>
  <c r="Z229" i="33"/>
  <c r="AD244" i="33"/>
  <c r="Y244" i="33"/>
  <c r="AI244" i="33" s="1"/>
  <c r="AA244" i="33"/>
  <c r="AK244" i="33" s="1"/>
  <c r="AC244" i="33"/>
  <c r="AK248" i="33"/>
  <c r="AD252" i="33"/>
  <c r="AB252" i="33"/>
  <c r="AL252" i="33" s="1"/>
  <c r="Y252" i="33"/>
  <c r="AI252" i="33" s="1"/>
  <c r="AC252" i="33"/>
  <c r="AM252" i="33" s="1"/>
  <c r="AB258" i="33"/>
  <c r="AA258" i="33"/>
  <c r="AK258" i="33" s="1"/>
  <c r="AK260" i="33"/>
  <c r="AB262" i="33"/>
  <c r="AA262" i="33"/>
  <c r="AK262" i="33" s="1"/>
  <c r="AC262" i="33"/>
  <c r="X265" i="33"/>
  <c r="AD265" i="33"/>
  <c r="AI280" i="33"/>
  <c r="AD284" i="33"/>
  <c r="AB284" i="33"/>
  <c r="AL284" i="33" s="1"/>
  <c r="AC284" i="33"/>
  <c r="AM284" i="33" s="1"/>
  <c r="Y284" i="33"/>
  <c r="AI284" i="33" s="1"/>
  <c r="X291" i="33"/>
  <c r="AD291" i="33"/>
  <c r="AD296" i="33"/>
  <c r="AC296" i="33"/>
  <c r="X296" i="33"/>
  <c r="AA296" i="33"/>
  <c r="AK296" i="33" s="1"/>
  <c r="Z25" i="33"/>
  <c r="X29" i="33"/>
  <c r="AD32" i="33"/>
  <c r="AB32" i="33"/>
  <c r="AL32" i="33" s="1"/>
  <c r="AA32" i="33"/>
  <c r="AK32" i="33" s="1"/>
  <c r="AD38" i="33"/>
  <c r="AD45" i="33"/>
  <c r="Y46" i="33"/>
  <c r="AI46" i="33" s="1"/>
  <c r="AD48" i="33"/>
  <c r="Y48" i="33"/>
  <c r="AI48" i="33" s="1"/>
  <c r="AB48" i="33"/>
  <c r="AL48" i="33" s="1"/>
  <c r="AM48" i="33" s="1"/>
  <c r="AD60" i="33"/>
  <c r="AB60" i="33"/>
  <c r="AA60" i="33"/>
  <c r="AK60" i="33" s="1"/>
  <c r="AA63" i="33"/>
  <c r="AC63" i="33"/>
  <c r="AH65" i="33"/>
  <c r="Y68" i="33"/>
  <c r="AI68" i="33" s="1"/>
  <c r="AD69" i="33"/>
  <c r="X76" i="33"/>
  <c r="AD81" i="33"/>
  <c r="Z81" i="33"/>
  <c r="AD96" i="33"/>
  <c r="AB96" i="33"/>
  <c r="AA96" i="33"/>
  <c r="AK96" i="33" s="1"/>
  <c r="X104" i="33"/>
  <c r="AD108" i="33"/>
  <c r="AC108" i="33"/>
  <c r="X108" i="33"/>
  <c r="AB108" i="33"/>
  <c r="AL108" i="33" s="1"/>
  <c r="AA110" i="33"/>
  <c r="AK110" i="33" s="1"/>
  <c r="X111" i="33"/>
  <c r="AD111" i="33"/>
  <c r="Z119" i="33"/>
  <c r="X121" i="33"/>
  <c r="AB130" i="33"/>
  <c r="AL130" i="33" s="1"/>
  <c r="AM130" i="33" s="1"/>
  <c r="Y130" i="33"/>
  <c r="AI130" i="33" s="1"/>
  <c r="X131" i="33"/>
  <c r="X133" i="33"/>
  <c r="Z133" i="33"/>
  <c r="AD136" i="33"/>
  <c r="Y136" i="33"/>
  <c r="AI136" i="33" s="1"/>
  <c r="AB136" i="33"/>
  <c r="Y140" i="33"/>
  <c r="AI140" i="33" s="1"/>
  <c r="AB142" i="33"/>
  <c r="AL142" i="33" s="1"/>
  <c r="Y142" i="33"/>
  <c r="AI142" i="33" s="1"/>
  <c r="Z143" i="33"/>
  <c r="AD160" i="33"/>
  <c r="AB160" i="33"/>
  <c r="AA160" i="33"/>
  <c r="AK160" i="33" s="1"/>
  <c r="AA162" i="33"/>
  <c r="AK162" i="33" s="1"/>
  <c r="AD165" i="33"/>
  <c r="X168" i="33"/>
  <c r="AD172" i="33"/>
  <c r="AC172" i="33"/>
  <c r="X172" i="33"/>
  <c r="AB172" i="33"/>
  <c r="AL172" i="33" s="1"/>
  <c r="AA174" i="33"/>
  <c r="AK174" i="33" s="1"/>
  <c r="X175" i="33"/>
  <c r="AD175" i="33"/>
  <c r="Z183" i="33"/>
  <c r="AJ183" i="33" s="1"/>
  <c r="X185" i="33"/>
  <c r="AB194" i="33"/>
  <c r="AL194" i="33" s="1"/>
  <c r="Y194" i="33"/>
  <c r="AI194" i="33" s="1"/>
  <c r="X195" i="33"/>
  <c r="X197" i="33"/>
  <c r="Z197" i="33"/>
  <c r="AD200" i="33"/>
  <c r="Y200" i="33"/>
  <c r="AI200" i="33" s="1"/>
  <c r="AB200" i="33"/>
  <c r="AL200" i="33" s="1"/>
  <c r="Y204" i="33"/>
  <c r="AI204" i="33" s="1"/>
  <c r="AB206" i="33"/>
  <c r="Y206" i="33"/>
  <c r="AI206" i="33" s="1"/>
  <c r="Z207" i="33"/>
  <c r="AD224" i="33"/>
  <c r="AB224" i="33"/>
  <c r="AL224" i="33" s="1"/>
  <c r="AA224" i="33"/>
  <c r="AK224" i="33" s="1"/>
  <c r="AA226" i="33"/>
  <c r="AK226" i="33" s="1"/>
  <c r="AD229" i="33"/>
  <c r="AI236" i="33"/>
  <c r="X244" i="33"/>
  <c r="X245" i="33"/>
  <c r="AD245" i="33"/>
  <c r="AB250" i="33"/>
  <c r="AA250" i="33"/>
  <c r="AK250" i="33" s="1"/>
  <c r="AC250" i="33"/>
  <c r="X252" i="33"/>
  <c r="AB254" i="33"/>
  <c r="AA254" i="33"/>
  <c r="AK254" i="33" s="1"/>
  <c r="Y258" i="33"/>
  <c r="AI258" i="33" s="1"/>
  <c r="Y262" i="33"/>
  <c r="AI262" i="33" s="1"/>
  <c r="Z265" i="33"/>
  <c r="X269" i="33"/>
  <c r="AD269" i="33"/>
  <c r="AB282" i="33"/>
  <c r="AA282" i="33"/>
  <c r="AK282" i="33" s="1"/>
  <c r="AC282" i="33"/>
  <c r="X284" i="33"/>
  <c r="X287" i="33"/>
  <c r="Z287" i="33"/>
  <c r="Z291" i="33"/>
  <c r="Y296" i="33"/>
  <c r="AI296" i="33" s="1"/>
  <c r="AI300" i="33"/>
  <c r="AA20" i="33"/>
  <c r="AK20" i="33" s="1"/>
  <c r="AA24" i="33"/>
  <c r="AK24" i="33" s="1"/>
  <c r="AA52" i="33"/>
  <c r="AK52" i="33" s="1"/>
  <c r="AA56" i="33"/>
  <c r="AK56" i="33" s="1"/>
  <c r="AA84" i="33"/>
  <c r="AK84" i="33" s="1"/>
  <c r="AC86" i="33"/>
  <c r="AC90" i="33"/>
  <c r="AA100" i="33"/>
  <c r="AK100" i="33" s="1"/>
  <c r="AC102" i="33"/>
  <c r="AC106" i="33"/>
  <c r="AA116" i="33"/>
  <c r="AK116" i="33" s="1"/>
  <c r="AC118" i="33"/>
  <c r="AC122" i="33"/>
  <c r="AA132" i="33"/>
  <c r="AK132" i="33" s="1"/>
  <c r="AC134" i="33"/>
  <c r="AC138" i="33"/>
  <c r="AM138" i="33" s="1"/>
  <c r="AA148" i="33"/>
  <c r="AK148" i="33" s="1"/>
  <c r="AC150" i="33"/>
  <c r="AC154" i="33"/>
  <c r="AA164" i="33"/>
  <c r="AK164" i="33" s="1"/>
  <c r="AC166" i="33"/>
  <c r="AC170" i="33"/>
  <c r="AA180" i="33"/>
  <c r="AK180" i="33" s="1"/>
  <c r="AC182" i="33"/>
  <c r="AC186" i="33"/>
  <c r="AA196" i="33"/>
  <c r="AK196" i="33" s="1"/>
  <c r="AC198" i="33"/>
  <c r="AC202" i="33"/>
  <c r="AA212" i="33"/>
  <c r="AK212" i="33" s="1"/>
  <c r="AC214" i="33"/>
  <c r="AC218" i="33"/>
  <c r="AA228" i="33"/>
  <c r="AK228" i="33" s="1"/>
  <c r="AC230" i="33"/>
  <c r="AC234" i="33"/>
  <c r="AC238" i="33"/>
  <c r="AC242" i="33"/>
  <c r="Z243" i="33"/>
  <c r="AB246" i="33"/>
  <c r="AA246" i="33"/>
  <c r="AK246" i="33" s="1"/>
  <c r="AD248" i="33"/>
  <c r="AC248" i="33"/>
  <c r="X248" i="33"/>
  <c r="AB248" i="33"/>
  <c r="Z249" i="33"/>
  <c r="X253" i="33"/>
  <c r="AD253" i="33"/>
  <c r="AD260" i="33"/>
  <c r="Y260" i="33"/>
  <c r="AI260" i="33" s="1"/>
  <c r="AB260" i="33"/>
  <c r="AL260" i="33" s="1"/>
  <c r="AB266" i="33"/>
  <c r="AA266" i="33"/>
  <c r="AK266" i="33" s="1"/>
  <c r="AD268" i="33"/>
  <c r="AB268" i="33"/>
  <c r="AL268" i="33" s="1"/>
  <c r="AA268" i="33"/>
  <c r="AK268" i="33" s="1"/>
  <c r="Y270" i="33"/>
  <c r="X271" i="33"/>
  <c r="Z271" i="33"/>
  <c r="Y274" i="33"/>
  <c r="AI274" i="33" s="1"/>
  <c r="Z293" i="33"/>
  <c r="AD236" i="33"/>
  <c r="AB236" i="33"/>
  <c r="AL236" i="33" s="1"/>
  <c r="AA236" i="33"/>
  <c r="AK236" i="33" s="1"/>
  <c r="X239" i="33"/>
  <c r="Z239" i="33"/>
  <c r="AC270" i="33"/>
  <c r="AC274" i="33"/>
  <c r="AB278" i="33"/>
  <c r="AL278" i="33" s="1"/>
  <c r="AM278" i="33" s="1"/>
  <c r="AA278" i="33"/>
  <c r="AK278" i="33" s="1"/>
  <c r="AD280" i="33"/>
  <c r="AC280" i="33"/>
  <c r="X280" i="33"/>
  <c r="AB280" i="33"/>
  <c r="X285" i="33"/>
  <c r="AD285" i="33"/>
  <c r="AD292" i="33"/>
  <c r="Y292" i="33"/>
  <c r="AI292" i="33" s="1"/>
  <c r="AB292" i="33"/>
  <c r="AL292" i="33" s="1"/>
  <c r="AB298" i="33"/>
  <c r="AA298" i="33"/>
  <c r="AK298" i="33" s="1"/>
  <c r="AD300" i="33"/>
  <c r="AB300" i="33"/>
  <c r="AL300" i="33" s="1"/>
  <c r="AA300" i="33"/>
  <c r="AK300" i="33" s="1"/>
  <c r="AA240" i="33"/>
  <c r="AK240" i="33" s="1"/>
  <c r="AA256" i="33"/>
  <c r="AK256" i="33" s="1"/>
  <c r="AA272" i="33"/>
  <c r="AK272" i="33" s="1"/>
  <c r="AA288" i="33"/>
  <c r="AK288" i="33" s="1"/>
  <c r="AH23" i="33"/>
  <c r="AH7" i="33"/>
  <c r="AH19" i="33"/>
  <c r="AH39" i="33"/>
  <c r="AH51" i="33"/>
  <c r="AH71" i="33"/>
  <c r="AH83" i="33"/>
  <c r="AH35" i="33"/>
  <c r="AH55" i="33"/>
  <c r="AH67" i="33"/>
  <c r="AH15" i="33"/>
  <c r="AH27" i="33"/>
  <c r="AH47" i="33"/>
  <c r="AH59" i="33"/>
  <c r="AH79" i="33"/>
  <c r="AH11" i="33"/>
  <c r="AH31" i="33"/>
  <c r="AH43" i="33"/>
  <c r="AH63" i="33"/>
  <c r="AH75" i="33"/>
  <c r="AC5" i="33"/>
  <c r="Y5" i="33"/>
  <c r="AA5" i="33"/>
  <c r="Y7" i="33"/>
  <c r="AI7" i="33" s="1"/>
  <c r="AD7" i="33"/>
  <c r="AI8" i="33"/>
  <c r="X9" i="33"/>
  <c r="AH10" i="33"/>
  <c r="AB11" i="33"/>
  <c r="AC13" i="33"/>
  <c r="Y13" i="33"/>
  <c r="AA13" i="33"/>
  <c r="Y15" i="33"/>
  <c r="AI15" i="33" s="1"/>
  <c r="AD15" i="33"/>
  <c r="X17" i="33"/>
  <c r="AH18" i="33"/>
  <c r="AB19" i="33"/>
  <c r="AC21" i="33"/>
  <c r="Y21" i="33"/>
  <c r="AI21" i="33" s="1"/>
  <c r="AA21" i="33"/>
  <c r="AJ22" i="33"/>
  <c r="Y23" i="33"/>
  <c r="AI23" i="33" s="1"/>
  <c r="AD23" i="33"/>
  <c r="AI24" i="33"/>
  <c r="X25" i="33"/>
  <c r="AH26" i="33"/>
  <c r="AB27" i="33"/>
  <c r="AC29" i="33"/>
  <c r="Y29" i="33"/>
  <c r="AI29" i="33" s="1"/>
  <c r="AA29" i="33"/>
  <c r="Y31" i="33"/>
  <c r="AI31" i="33" s="1"/>
  <c r="AD31" i="33"/>
  <c r="AI32" i="33"/>
  <c r="X33" i="33"/>
  <c r="AH34" i="33"/>
  <c r="AB35" i="33"/>
  <c r="AC37" i="33"/>
  <c r="Y37" i="33"/>
  <c r="AI37" i="33" s="1"/>
  <c r="AA37" i="33"/>
  <c r="Y39" i="33"/>
  <c r="AI39" i="33" s="1"/>
  <c r="AD39" i="33"/>
  <c r="X41" i="33"/>
  <c r="AH42" i="33"/>
  <c r="AB43" i="33"/>
  <c r="AC45" i="33"/>
  <c r="Y45" i="33"/>
  <c r="AI45" i="33" s="1"/>
  <c r="AA45" i="33"/>
  <c r="Y47" i="33"/>
  <c r="AI47" i="33" s="1"/>
  <c r="AD47" i="33"/>
  <c r="X49" i="33"/>
  <c r="AH50" i="33"/>
  <c r="AB51" i="33"/>
  <c r="AC53" i="33"/>
  <c r="Y53" i="33"/>
  <c r="AI53" i="33" s="1"/>
  <c r="AA53" i="33"/>
  <c r="AJ54" i="33"/>
  <c r="Y55" i="33"/>
  <c r="AI55" i="33" s="1"/>
  <c r="AD55" i="33"/>
  <c r="X57" i="33"/>
  <c r="AH58" i="33"/>
  <c r="AB59" i="33"/>
  <c r="AC61" i="33"/>
  <c r="Y61" i="33"/>
  <c r="AA61" i="33"/>
  <c r="AJ62" i="33"/>
  <c r="Y63" i="33"/>
  <c r="AI63" i="33" s="1"/>
  <c r="AD63" i="33"/>
  <c r="X65" i="33"/>
  <c r="AH66" i="33"/>
  <c r="AB67" i="33"/>
  <c r="AC69" i="33"/>
  <c r="Y69" i="33"/>
  <c r="AI69" i="33" s="1"/>
  <c r="AA69" i="33"/>
  <c r="Y71" i="33"/>
  <c r="AI71" i="33" s="1"/>
  <c r="AD71" i="33"/>
  <c r="X73" i="33"/>
  <c r="AH74" i="33"/>
  <c r="AB75" i="33"/>
  <c r="AC77" i="33"/>
  <c r="Y77" i="33"/>
  <c r="AI77" i="33" s="1"/>
  <c r="AA77" i="33"/>
  <c r="Y79" i="33"/>
  <c r="AI79" i="33" s="1"/>
  <c r="AD79" i="33"/>
  <c r="X81" i="33"/>
  <c r="AH82" i="33"/>
  <c r="AB83" i="33"/>
  <c r="AC85" i="33"/>
  <c r="Y85" i="33"/>
  <c r="AI85" i="33" s="1"/>
  <c r="AA85" i="33"/>
  <c r="AC89" i="33"/>
  <c r="Y89" i="33"/>
  <c r="AI89" i="33" s="1"/>
  <c r="AJ89" i="33" s="1"/>
  <c r="AA89" i="33"/>
  <c r="AB89" i="33"/>
  <c r="AL90" i="33"/>
  <c r="AH90" i="33"/>
  <c r="AA91" i="33"/>
  <c r="AC91" i="33"/>
  <c r="Y91" i="33"/>
  <c r="AB91" i="33"/>
  <c r="AH92" i="33"/>
  <c r="AC97" i="33"/>
  <c r="Y97" i="33"/>
  <c r="AI97" i="33" s="1"/>
  <c r="AJ97" i="33" s="1"/>
  <c r="AA97" i="33"/>
  <c r="AB97" i="33"/>
  <c r="AH98" i="33"/>
  <c r="AA99" i="33"/>
  <c r="AC99" i="33"/>
  <c r="Y99" i="33"/>
  <c r="AI99" i="33" s="1"/>
  <c r="AJ99" i="33" s="1"/>
  <c r="AB99" i="33"/>
  <c r="AH100" i="33"/>
  <c r="AC105" i="33"/>
  <c r="Y105" i="33"/>
  <c r="AI105" i="33" s="1"/>
  <c r="AA105" i="33"/>
  <c r="AB105" i="33"/>
  <c r="AL106" i="33"/>
  <c r="AH106" i="33"/>
  <c r="AI106" i="33"/>
  <c r="AA107" i="33"/>
  <c r="AC107" i="33"/>
  <c r="Y107" i="33"/>
  <c r="AI107" i="33" s="1"/>
  <c r="AJ107" i="33" s="1"/>
  <c r="AB107" i="33"/>
  <c r="AH108" i="33"/>
  <c r="AC113" i="33"/>
  <c r="Y113" i="33"/>
  <c r="AI113" i="33" s="1"/>
  <c r="AA113" i="33"/>
  <c r="AB113" i="33"/>
  <c r="AH114" i="33"/>
  <c r="AA115" i="33"/>
  <c r="AC115" i="33"/>
  <c r="Y115" i="33"/>
  <c r="AI115" i="33" s="1"/>
  <c r="AB115" i="33"/>
  <c r="AH116" i="33"/>
  <c r="AC121" i="33"/>
  <c r="Y121" i="33"/>
  <c r="AI121" i="33" s="1"/>
  <c r="AJ121" i="33" s="1"/>
  <c r="AA121" i="33"/>
  <c r="AB121" i="33"/>
  <c r="AL122" i="33"/>
  <c r="AH122" i="33"/>
  <c r="AA123" i="33"/>
  <c r="AK123" i="33" s="1"/>
  <c r="AC123" i="33"/>
  <c r="Y123" i="33"/>
  <c r="AI123" i="33" s="1"/>
  <c r="AJ123" i="33" s="1"/>
  <c r="AB123" i="33"/>
  <c r="AH124" i="33"/>
  <c r="AC129" i="33"/>
  <c r="Y129" i="33"/>
  <c r="AI129" i="33" s="1"/>
  <c r="AJ129" i="33" s="1"/>
  <c r="AA129" i="33"/>
  <c r="AB129" i="33"/>
  <c r="AH130" i="33"/>
  <c r="AA131" i="33"/>
  <c r="AC131" i="33"/>
  <c r="Y131" i="33"/>
  <c r="AI131" i="33" s="1"/>
  <c r="AJ131" i="33" s="1"/>
  <c r="AB131" i="33"/>
  <c r="AH132" i="33"/>
  <c r="AC137" i="33"/>
  <c r="Y137" i="33"/>
  <c r="AI137" i="33" s="1"/>
  <c r="AA137" i="33"/>
  <c r="AB137" i="33"/>
  <c r="AH138" i="33"/>
  <c r="AI138" i="33"/>
  <c r="AA139" i="33"/>
  <c r="AC139" i="33"/>
  <c r="Y139" i="33"/>
  <c r="AI139" i="33" s="1"/>
  <c r="AB139" i="33"/>
  <c r="AL140" i="33"/>
  <c r="AH140" i="33"/>
  <c r="AC145" i="33"/>
  <c r="Y145" i="33"/>
  <c r="AI145" i="33" s="1"/>
  <c r="AA145" i="33"/>
  <c r="AB145" i="33"/>
  <c r="AH146" i="33"/>
  <c r="AI146" i="33"/>
  <c r="AA147" i="33"/>
  <c r="AC147" i="33"/>
  <c r="Y147" i="33"/>
  <c r="AI147" i="33" s="1"/>
  <c r="AB147" i="33"/>
  <c r="AH148" i="33"/>
  <c r="AC153" i="33"/>
  <c r="Y153" i="33"/>
  <c r="AI153" i="33" s="1"/>
  <c r="AJ153" i="33" s="1"/>
  <c r="AA153" i="33"/>
  <c r="AB153" i="33"/>
  <c r="AL154" i="33"/>
  <c r="AH154" i="33"/>
  <c r="AA155" i="33"/>
  <c r="AC155" i="33"/>
  <c r="Y155" i="33"/>
  <c r="AI155" i="33" s="1"/>
  <c r="AJ155" i="33" s="1"/>
  <c r="AB155" i="33"/>
  <c r="AH156" i="33"/>
  <c r="AC161" i="33"/>
  <c r="Y161" i="33"/>
  <c r="AI161" i="33" s="1"/>
  <c r="AA161" i="33"/>
  <c r="AB161" i="33"/>
  <c r="AH162" i="33"/>
  <c r="AA163" i="33"/>
  <c r="AC163" i="33"/>
  <c r="Y163" i="33"/>
  <c r="AI163" i="33" s="1"/>
  <c r="AJ163" i="33" s="1"/>
  <c r="AB163" i="33"/>
  <c r="AH164" i="33"/>
  <c r="AC169" i="33"/>
  <c r="Y169" i="33"/>
  <c r="AI169" i="33" s="1"/>
  <c r="AA169" i="33"/>
  <c r="AB169" i="33"/>
  <c r="AL170" i="33"/>
  <c r="AH170" i="33"/>
  <c r="AI170" i="33"/>
  <c r="AA171" i="33"/>
  <c r="AC171" i="33"/>
  <c r="Y171" i="33"/>
  <c r="AI171" i="33" s="1"/>
  <c r="AJ171" i="33" s="1"/>
  <c r="AB171" i="33"/>
  <c r="AH172" i="33"/>
  <c r="AC177" i="33"/>
  <c r="Y177" i="33"/>
  <c r="AI177" i="33" s="1"/>
  <c r="AJ177" i="33" s="1"/>
  <c r="AA177" i="33"/>
  <c r="AK177" i="33" s="1"/>
  <c r="AB177" i="33"/>
  <c r="AH178" i="33"/>
  <c r="AA179" i="33"/>
  <c r="AC179" i="33"/>
  <c r="Y179" i="33"/>
  <c r="AI179" i="33" s="1"/>
  <c r="AB179" i="33"/>
  <c r="AL180" i="33"/>
  <c r="AH180" i="33"/>
  <c r="AC185" i="33"/>
  <c r="Y185" i="33"/>
  <c r="AI185" i="33" s="1"/>
  <c r="AJ185" i="33" s="1"/>
  <c r="AA185" i="33"/>
  <c r="AB185" i="33"/>
  <c r="AL186" i="33"/>
  <c r="AH186" i="33"/>
  <c r="AI186" i="33"/>
  <c r="AA187" i="33"/>
  <c r="AC187" i="33"/>
  <c r="Y187" i="33"/>
  <c r="AI187" i="33" s="1"/>
  <c r="AB187" i="33"/>
  <c r="AH188" i="33"/>
  <c r="AC193" i="33"/>
  <c r="Y193" i="33"/>
  <c r="AI193" i="33" s="1"/>
  <c r="AJ193" i="33" s="1"/>
  <c r="AA193" i="33"/>
  <c r="AB193" i="33"/>
  <c r="AH194" i="33"/>
  <c r="AA195" i="33"/>
  <c r="AC195" i="33"/>
  <c r="Y195" i="33"/>
  <c r="AI195" i="33" s="1"/>
  <c r="AJ195" i="33" s="1"/>
  <c r="AB195" i="33"/>
  <c r="AH196" i="33"/>
  <c r="AC201" i="33"/>
  <c r="Y201" i="33"/>
  <c r="AI201" i="33" s="1"/>
  <c r="AA201" i="33"/>
  <c r="AB201" i="33"/>
  <c r="AL202" i="33"/>
  <c r="AH202" i="33"/>
  <c r="AA203" i="33"/>
  <c r="AC203" i="33"/>
  <c r="Y203" i="33"/>
  <c r="AI203" i="33" s="1"/>
  <c r="AJ203" i="33" s="1"/>
  <c r="AB203" i="33"/>
  <c r="AH204" i="33"/>
  <c r="AC209" i="33"/>
  <c r="Y209" i="33"/>
  <c r="AI209" i="33" s="1"/>
  <c r="AA209" i="33"/>
  <c r="AB209" i="33"/>
  <c r="AH210" i="33"/>
  <c r="AA211" i="33"/>
  <c r="AC211" i="33"/>
  <c r="Y211" i="33"/>
  <c r="AI211" i="33" s="1"/>
  <c r="AB211" i="33"/>
  <c r="AL212" i="33"/>
  <c r="AH212" i="33"/>
  <c r="AC217" i="33"/>
  <c r="Y217" i="33"/>
  <c r="AI217" i="33" s="1"/>
  <c r="AA217" i="33"/>
  <c r="AB217" i="33"/>
  <c r="AH218" i="33"/>
  <c r="AI218" i="33"/>
  <c r="AA219" i="33"/>
  <c r="AC219" i="33"/>
  <c r="Y219" i="33"/>
  <c r="AI219" i="33" s="1"/>
  <c r="AB219" i="33"/>
  <c r="AL220" i="33"/>
  <c r="AH220" i="33"/>
  <c r="AC225" i="33"/>
  <c r="Y225" i="33"/>
  <c r="AI225" i="33" s="1"/>
  <c r="AJ225" i="33" s="1"/>
  <c r="AA225" i="33"/>
  <c r="AB225" i="33"/>
  <c r="AH226" i="33"/>
  <c r="AA227" i="33"/>
  <c r="AC227" i="33"/>
  <c r="Y227" i="33"/>
  <c r="AI227" i="33" s="1"/>
  <c r="AJ227" i="33" s="1"/>
  <c r="AB227" i="33"/>
  <c r="AH228" i="33"/>
  <c r="AC233" i="33"/>
  <c r="Y233" i="33"/>
  <c r="AI233" i="33" s="1"/>
  <c r="AA233" i="33"/>
  <c r="AB233" i="33"/>
  <c r="AL234" i="33"/>
  <c r="AH234" i="33"/>
  <c r="AI234" i="33"/>
  <c r="AA235" i="33"/>
  <c r="AC235" i="33"/>
  <c r="Y235" i="33"/>
  <c r="AI235" i="33" s="1"/>
  <c r="AB235" i="33"/>
  <c r="AH236" i="33"/>
  <c r="AC241" i="33"/>
  <c r="Y241" i="33"/>
  <c r="AI241" i="33" s="1"/>
  <c r="AA241" i="33"/>
  <c r="AB241" i="33"/>
  <c r="AL242" i="33"/>
  <c r="AH242" i="33"/>
  <c r="AI242" i="33"/>
  <c r="AA243" i="33"/>
  <c r="AC243" i="33"/>
  <c r="Y243" i="33"/>
  <c r="AI243" i="33" s="1"/>
  <c r="AB243" i="33"/>
  <c r="AL244" i="33"/>
  <c r="AH244" i="33"/>
  <c r="AM244" i="33"/>
  <c r="AC249" i="33"/>
  <c r="Y249" i="33"/>
  <c r="AI249" i="33" s="1"/>
  <c r="AA249" i="33"/>
  <c r="AB249" i="33"/>
  <c r="AH250" i="33"/>
  <c r="AI250" i="33"/>
  <c r="AA251" i="33"/>
  <c r="AC251" i="33"/>
  <c r="Y251" i="33"/>
  <c r="AI251" i="33" s="1"/>
  <c r="AJ251" i="33" s="1"/>
  <c r="AB251" i="33"/>
  <c r="AH252" i="33"/>
  <c r="AN252" i="33"/>
  <c r="AC257" i="33"/>
  <c r="Y257" i="33"/>
  <c r="AI257" i="33" s="1"/>
  <c r="AJ257" i="33" s="1"/>
  <c r="AA257" i="33"/>
  <c r="AB257" i="33"/>
  <c r="AH258" i="33"/>
  <c r="AA259" i="33"/>
  <c r="AC259" i="33"/>
  <c r="Y259" i="33"/>
  <c r="AB259" i="33"/>
  <c r="AH260" i="33"/>
  <c r="AM260" i="33"/>
  <c r="AC265" i="33"/>
  <c r="Y265" i="33"/>
  <c r="AI265" i="33" s="1"/>
  <c r="AA265" i="33"/>
  <c r="AB265" i="33"/>
  <c r="AH266" i="33"/>
  <c r="AA267" i="33"/>
  <c r="AK267" i="33" s="1"/>
  <c r="AC267" i="33"/>
  <c r="Y267" i="33"/>
  <c r="AI267" i="33" s="1"/>
  <c r="AJ267" i="33" s="1"/>
  <c r="AB267" i="33"/>
  <c r="AL267" i="33" s="1"/>
  <c r="AH268" i="33"/>
  <c r="AC273" i="33"/>
  <c r="Y273" i="33"/>
  <c r="AI273" i="33" s="1"/>
  <c r="AJ273" i="33" s="1"/>
  <c r="AA273" i="33"/>
  <c r="AK273" i="33" s="1"/>
  <c r="AB273" i="33"/>
  <c r="AL273" i="33" s="1"/>
  <c r="AL274" i="33"/>
  <c r="AH274" i="33"/>
  <c r="AA275" i="33"/>
  <c r="AC275" i="33"/>
  <c r="Y275" i="33"/>
  <c r="AI275" i="33" s="1"/>
  <c r="AJ275" i="33" s="1"/>
  <c r="AB275" i="33"/>
  <c r="AH276" i="33"/>
  <c r="AM276" i="33"/>
  <c r="AC281" i="33"/>
  <c r="Y281" i="33"/>
  <c r="AI281" i="33" s="1"/>
  <c r="AJ281" i="33" s="1"/>
  <c r="AA281" i="33"/>
  <c r="AK281" i="33" s="1"/>
  <c r="AB281" i="33"/>
  <c r="AH282" i="33"/>
  <c r="AI282" i="33"/>
  <c r="AA283" i="33"/>
  <c r="AC283" i="33"/>
  <c r="Y283" i="33"/>
  <c r="AI283" i="33" s="1"/>
  <c r="AJ283" i="33" s="1"/>
  <c r="AB283" i="33"/>
  <c r="AH284" i="33"/>
  <c r="AC289" i="33"/>
  <c r="Y289" i="33"/>
  <c r="AI289" i="33" s="1"/>
  <c r="AA289" i="33"/>
  <c r="AB289" i="33"/>
  <c r="AH290" i="33"/>
  <c r="AA291" i="33"/>
  <c r="AC291" i="33"/>
  <c r="Y291" i="33"/>
  <c r="AI291" i="33" s="1"/>
  <c r="AB291" i="33"/>
  <c r="AH292" i="33"/>
  <c r="AC297" i="33"/>
  <c r="Y297" i="33"/>
  <c r="AI297" i="33" s="1"/>
  <c r="AJ297" i="33" s="1"/>
  <c r="AA297" i="33"/>
  <c r="AK297" i="33" s="1"/>
  <c r="AB297" i="33"/>
  <c r="AH298" i="33"/>
  <c r="AI298" i="33"/>
  <c r="AA299" i="33"/>
  <c r="AC299" i="33"/>
  <c r="Y299" i="33"/>
  <c r="AI299" i="33" s="1"/>
  <c r="AB299" i="33"/>
  <c r="AH300" i="33"/>
  <c r="AM300" i="33"/>
  <c r="AB10" i="33"/>
  <c r="X10" i="33"/>
  <c r="AA10" i="33"/>
  <c r="Z11" i="33"/>
  <c r="AH12" i="33"/>
  <c r="AB18" i="33"/>
  <c r="X18" i="33"/>
  <c r="AA18" i="33"/>
  <c r="AK18" i="33" s="1"/>
  <c r="Z19" i="33"/>
  <c r="AL20" i="33"/>
  <c r="AH20" i="33"/>
  <c r="AJ21" i="33"/>
  <c r="AB26" i="33"/>
  <c r="X26" i="33"/>
  <c r="AA26" i="33"/>
  <c r="AK26" i="33" s="1"/>
  <c r="Z27" i="33"/>
  <c r="AL28" i="33"/>
  <c r="AH28" i="33"/>
  <c r="AJ29" i="33"/>
  <c r="AB34" i="33"/>
  <c r="X34" i="33"/>
  <c r="AA34" i="33"/>
  <c r="AK34" i="33" s="1"/>
  <c r="Z35" i="33"/>
  <c r="AL36" i="33"/>
  <c r="AH36" i="33"/>
  <c r="AB42" i="33"/>
  <c r="X42" i="33"/>
  <c r="AA42" i="33"/>
  <c r="AK42" i="33" s="1"/>
  <c r="Z43" i="33"/>
  <c r="AL44" i="33"/>
  <c r="AH44" i="33"/>
  <c r="AJ45" i="33"/>
  <c r="AB50" i="33"/>
  <c r="X50" i="33"/>
  <c r="AA50" i="33"/>
  <c r="AK50" i="33" s="1"/>
  <c r="Z51" i="33"/>
  <c r="AH52" i="33"/>
  <c r="AB58" i="33"/>
  <c r="X58" i="33"/>
  <c r="AA58" i="33"/>
  <c r="AK58" i="33" s="1"/>
  <c r="Z59" i="33"/>
  <c r="AH60" i="33"/>
  <c r="AB66" i="33"/>
  <c r="X66" i="33"/>
  <c r="AA66" i="33"/>
  <c r="AK66" i="33" s="1"/>
  <c r="Z67" i="33"/>
  <c r="AH68" i="33"/>
  <c r="AJ69" i="33"/>
  <c r="AB74" i="33"/>
  <c r="X74" i="33"/>
  <c r="AA74" i="33"/>
  <c r="AK74" i="33" s="1"/>
  <c r="Z75" i="33"/>
  <c r="AL76" i="33"/>
  <c r="AH76" i="33"/>
  <c r="AB82" i="33"/>
  <c r="X82" i="33"/>
  <c r="AA82" i="33"/>
  <c r="AK82" i="33" s="1"/>
  <c r="Z83" i="33"/>
  <c r="AH84" i="33"/>
  <c r="AH89" i="33"/>
  <c r="AI91" i="33"/>
  <c r="AJ91" i="33" s="1"/>
  <c r="AH91" i="33"/>
  <c r="AH97" i="33"/>
  <c r="AH99" i="33"/>
  <c r="AH105" i="33"/>
  <c r="AH107" i="33"/>
  <c r="AH113" i="33"/>
  <c r="AH115" i="33"/>
  <c r="AH121" i="33"/>
  <c r="AH123" i="33"/>
  <c r="AH129" i="33"/>
  <c r="AH131" i="33"/>
  <c r="AH137" i="33"/>
  <c r="AH139" i="33"/>
  <c r="AH145" i="33"/>
  <c r="AH147" i="33"/>
  <c r="AH153" i="33"/>
  <c r="AH155" i="33"/>
  <c r="AH161" i="33"/>
  <c r="AH163" i="33"/>
  <c r="AH169" i="33"/>
  <c r="AH171" i="33"/>
  <c r="AH177" i="33"/>
  <c r="AH179" i="33"/>
  <c r="AH185" i="33"/>
  <c r="AH187" i="33"/>
  <c r="AH193" i="33"/>
  <c r="AH195" i="33"/>
  <c r="AH201" i="33"/>
  <c r="AH203" i="33"/>
  <c r="AH209" i="33"/>
  <c r="AH211" i="33"/>
  <c r="AH217" i="33"/>
  <c r="AH219" i="33"/>
  <c r="AH225" i="33"/>
  <c r="AH227" i="33"/>
  <c r="AH233" i="33"/>
  <c r="AH235" i="33"/>
  <c r="AH241" i="33"/>
  <c r="AH243" i="33"/>
  <c r="AH249" i="33"/>
  <c r="AH251" i="33"/>
  <c r="AK257" i="33"/>
  <c r="AH257" i="33"/>
  <c r="AI259" i="33"/>
  <c r="AJ259" i="33" s="1"/>
  <c r="AH259" i="33"/>
  <c r="AH265" i="33"/>
  <c r="AH267" i="33"/>
  <c r="AH273" i="33"/>
  <c r="AH281" i="33"/>
  <c r="AH283" i="33"/>
  <c r="AH289" i="33"/>
  <c r="AH291" i="33"/>
  <c r="AH297" i="33"/>
  <c r="AH299" i="33"/>
  <c r="AH5" i="33"/>
  <c r="AB6" i="33"/>
  <c r="X6" i="33"/>
  <c r="AA6" i="33"/>
  <c r="Z7" i="33"/>
  <c r="AJ7" i="33" s="1"/>
  <c r="AH8" i="33"/>
  <c r="Y10" i="33"/>
  <c r="AI10" i="33" s="1"/>
  <c r="AD10" i="33"/>
  <c r="X11" i="33"/>
  <c r="AC11" i="33"/>
  <c r="AH13" i="33"/>
  <c r="AB14" i="33"/>
  <c r="X14" i="33"/>
  <c r="AA14" i="33"/>
  <c r="AK14" i="33" s="1"/>
  <c r="Z15" i="33"/>
  <c r="AJ15" i="33" s="1"/>
  <c r="AK15" i="33" s="1"/>
  <c r="AH16" i="33"/>
  <c r="Y18" i="33"/>
  <c r="AI18" i="33" s="1"/>
  <c r="AD18" i="33"/>
  <c r="X19" i="33"/>
  <c r="AC19" i="33"/>
  <c r="AM20" i="33"/>
  <c r="AH21" i="33"/>
  <c r="AB22" i="33"/>
  <c r="X22" i="33"/>
  <c r="AA22" i="33"/>
  <c r="AK22" i="33" s="1"/>
  <c r="Z23" i="33"/>
  <c r="AJ23" i="33" s="1"/>
  <c r="AH24" i="33"/>
  <c r="Y26" i="33"/>
  <c r="AI26" i="33" s="1"/>
  <c r="AD26" i="33"/>
  <c r="X27" i="33"/>
  <c r="AC27" i="33"/>
  <c r="AH29" i="33"/>
  <c r="AB30" i="33"/>
  <c r="X30" i="33"/>
  <c r="AA30" i="33"/>
  <c r="AK30" i="33" s="1"/>
  <c r="Z31" i="33"/>
  <c r="AJ31" i="33" s="1"/>
  <c r="AK31" i="33" s="1"/>
  <c r="AH32" i="33"/>
  <c r="Y34" i="33"/>
  <c r="AI34" i="33" s="1"/>
  <c r="AD34" i="33"/>
  <c r="X35" i="33"/>
  <c r="AC35" i="33"/>
  <c r="AH37" i="33"/>
  <c r="AB38" i="33"/>
  <c r="X38" i="33"/>
  <c r="AA38" i="33"/>
  <c r="AK38" i="33" s="1"/>
  <c r="Z39" i="33"/>
  <c r="AJ39" i="33" s="1"/>
  <c r="AK39" i="33" s="1"/>
  <c r="AH40" i="33"/>
  <c r="Y42" i="33"/>
  <c r="AI42" i="33" s="1"/>
  <c r="AD42" i="33"/>
  <c r="X43" i="33"/>
  <c r="AC43" i="33"/>
  <c r="AH45" i="33"/>
  <c r="AB46" i="33"/>
  <c r="X46" i="33"/>
  <c r="AA46" i="33"/>
  <c r="AK46" i="33" s="1"/>
  <c r="Z47" i="33"/>
  <c r="AJ47" i="33" s="1"/>
  <c r="AH48" i="33"/>
  <c r="Y50" i="33"/>
  <c r="AI50" i="33" s="1"/>
  <c r="AD50" i="33"/>
  <c r="X51" i="33"/>
  <c r="AC51" i="33"/>
  <c r="AH53" i="33"/>
  <c r="AB54" i="33"/>
  <c r="X54" i="33"/>
  <c r="AA54" i="33"/>
  <c r="AK54" i="33" s="1"/>
  <c r="Z55" i="33"/>
  <c r="AJ55" i="33" s="1"/>
  <c r="AH56" i="33"/>
  <c r="Y58" i="33"/>
  <c r="AI58" i="33" s="1"/>
  <c r="AD58" i="33"/>
  <c r="X59" i="33"/>
  <c r="AC59" i="33"/>
  <c r="AH61" i="33"/>
  <c r="AB62" i="33"/>
  <c r="X62" i="33"/>
  <c r="AA62" i="33"/>
  <c r="AK62" i="33" s="1"/>
  <c r="Z63" i="33"/>
  <c r="AJ63" i="33" s="1"/>
  <c r="AL64" i="33"/>
  <c r="AH64" i="33"/>
  <c r="Y66" i="33"/>
  <c r="AI66" i="33" s="1"/>
  <c r="AD66" i="33"/>
  <c r="X67" i="33"/>
  <c r="AC67" i="33"/>
  <c r="AH69" i="33"/>
  <c r="AB70" i="33"/>
  <c r="X70" i="33"/>
  <c r="AA70" i="33"/>
  <c r="AK70" i="33" s="1"/>
  <c r="Z71" i="33"/>
  <c r="AJ71" i="33" s="1"/>
  <c r="AK71" i="33" s="1"/>
  <c r="AH72" i="33"/>
  <c r="Y74" i="33"/>
  <c r="AI74" i="33" s="1"/>
  <c r="AD74" i="33"/>
  <c r="X75" i="33"/>
  <c r="AC75" i="33"/>
  <c r="AM76" i="33"/>
  <c r="AH77" i="33"/>
  <c r="AB78" i="33"/>
  <c r="X78" i="33"/>
  <c r="AA78" i="33"/>
  <c r="AK78" i="33" s="1"/>
  <c r="Z79" i="33"/>
  <c r="AJ79" i="33" s="1"/>
  <c r="AK79" i="33" s="1"/>
  <c r="AL80" i="33"/>
  <c r="AH80" i="33"/>
  <c r="Y82" i="33"/>
  <c r="AI82" i="33" s="1"/>
  <c r="AD82" i="33"/>
  <c r="X83" i="33"/>
  <c r="AC83" i="33"/>
  <c r="AM84" i="33"/>
  <c r="AH85" i="33"/>
  <c r="AH87" i="33"/>
  <c r="AH93" i="33"/>
  <c r="AH95" i="33"/>
  <c r="AH101" i="33"/>
  <c r="AH103" i="33"/>
  <c r="AH109" i="33"/>
  <c r="AH111" i="33"/>
  <c r="AH117" i="33"/>
  <c r="AH119" i="33"/>
  <c r="AH125" i="33"/>
  <c r="AH127" i="33"/>
  <c r="AH133" i="33"/>
  <c r="AH135" i="33"/>
  <c r="AH141" i="33"/>
  <c r="AH143" i="33"/>
  <c r="AH149" i="33"/>
  <c r="AH151" i="33"/>
  <c r="AH157" i="33"/>
  <c r="AH159" i="33"/>
  <c r="AH165" i="33"/>
  <c r="AH167" i="33"/>
  <c r="AH173" i="33"/>
  <c r="AH175" i="33"/>
  <c r="AH181" i="33"/>
  <c r="AH183" i="33"/>
  <c r="AH189" i="33"/>
  <c r="AH191" i="33"/>
  <c r="AH197" i="33"/>
  <c r="AH199" i="33"/>
  <c r="AH205" i="33"/>
  <c r="AH207" i="33"/>
  <c r="AH213" i="33"/>
  <c r="AH215" i="33"/>
  <c r="AH221" i="33"/>
  <c r="AH223" i="33"/>
  <c r="AH229" i="33"/>
  <c r="AH231" i="33"/>
  <c r="AH237" i="33"/>
  <c r="AH239" i="33"/>
  <c r="AH245" i="33"/>
  <c r="AH247" i="33"/>
  <c r="AH253" i="33"/>
  <c r="AH255" i="33"/>
  <c r="AH261" i="33"/>
  <c r="AH263" i="33"/>
  <c r="AH269" i="33"/>
  <c r="AH271" i="33"/>
  <c r="AH277" i="33"/>
  <c r="AH279" i="33"/>
  <c r="AH285" i="33"/>
  <c r="AH287" i="33"/>
  <c r="AH293" i="33"/>
  <c r="AH295" i="33"/>
  <c r="AC6" i="33"/>
  <c r="AB7" i="33"/>
  <c r="AC9" i="33"/>
  <c r="Y9" i="33"/>
  <c r="AI9" i="33" s="1"/>
  <c r="AA9" i="33"/>
  <c r="Z10" i="33"/>
  <c r="AJ10" i="33" s="1"/>
  <c r="Y11" i="33"/>
  <c r="AI11" i="33" s="1"/>
  <c r="AD11" i="33"/>
  <c r="AC14" i="33"/>
  <c r="AB15" i="33"/>
  <c r="AC17" i="33"/>
  <c r="Y17" i="33"/>
  <c r="AI17" i="33" s="1"/>
  <c r="AA17" i="33"/>
  <c r="Z18" i="33"/>
  <c r="AJ18" i="33" s="1"/>
  <c r="Y19" i="33"/>
  <c r="AI19" i="33" s="1"/>
  <c r="AD19" i="33"/>
  <c r="AI20" i="33"/>
  <c r="AN20" i="33"/>
  <c r="AC22" i="33"/>
  <c r="AB23" i="33"/>
  <c r="AC25" i="33"/>
  <c r="Y25" i="33"/>
  <c r="AI25" i="33" s="1"/>
  <c r="AA25" i="33"/>
  <c r="Z26" i="33"/>
  <c r="AJ26" i="33" s="1"/>
  <c r="Y27" i="33"/>
  <c r="AI27" i="33" s="1"/>
  <c r="AD27" i="33"/>
  <c r="AC30" i="33"/>
  <c r="AB31" i="33"/>
  <c r="AL31" i="33" s="1"/>
  <c r="AC33" i="33"/>
  <c r="Y33" i="33"/>
  <c r="AI33" i="33" s="1"/>
  <c r="AJ33" i="33" s="1"/>
  <c r="AA33" i="33"/>
  <c r="Z34" i="33"/>
  <c r="AJ34" i="33" s="1"/>
  <c r="Y35" i="33"/>
  <c r="AI35" i="33" s="1"/>
  <c r="AD35" i="33"/>
  <c r="AI36" i="33"/>
  <c r="AC38" i="33"/>
  <c r="AB39" i="33"/>
  <c r="AL39" i="33" s="1"/>
  <c r="AM39" i="33" s="1"/>
  <c r="AK40" i="33"/>
  <c r="AC41" i="33"/>
  <c r="Y41" i="33"/>
  <c r="AI41" i="33" s="1"/>
  <c r="AA41" i="33"/>
  <c r="Z42" i="33"/>
  <c r="AJ42" i="33" s="1"/>
  <c r="Y43" i="33"/>
  <c r="AI43" i="33" s="1"/>
  <c r="AD43" i="33"/>
  <c r="AI44" i="33"/>
  <c r="AC46" i="33"/>
  <c r="AB47" i="33"/>
  <c r="AC49" i="33"/>
  <c r="Y49" i="33"/>
  <c r="AI49" i="33" s="1"/>
  <c r="AJ49" i="33" s="1"/>
  <c r="AA49" i="33"/>
  <c r="Z50" i="33"/>
  <c r="AJ50" i="33" s="1"/>
  <c r="Y51" i="33"/>
  <c r="AI51" i="33" s="1"/>
  <c r="AD51" i="33"/>
  <c r="AI52" i="33"/>
  <c r="AC54" i="33"/>
  <c r="AB55" i="33"/>
  <c r="AC57" i="33"/>
  <c r="Y57" i="33"/>
  <c r="AI57" i="33" s="1"/>
  <c r="AA57" i="33"/>
  <c r="Z58" i="33"/>
  <c r="AJ58" i="33" s="1"/>
  <c r="Y59" i="33"/>
  <c r="AI59" i="33" s="1"/>
  <c r="AD59" i="33"/>
  <c r="AI61" i="33"/>
  <c r="AC62" i="33"/>
  <c r="AB63" i="33"/>
  <c r="AC65" i="33"/>
  <c r="Y65" i="33"/>
  <c r="AI65" i="33" s="1"/>
  <c r="AA65" i="33"/>
  <c r="Z66" i="33"/>
  <c r="AJ66" i="33" s="1"/>
  <c r="Y67" i="33"/>
  <c r="AI67" i="33" s="1"/>
  <c r="AD67" i="33"/>
  <c r="AC70" i="33"/>
  <c r="AB71" i="33"/>
  <c r="AL71" i="33" s="1"/>
  <c r="AK72" i="33"/>
  <c r="AC73" i="33"/>
  <c r="Y73" i="33"/>
  <c r="AI73" i="33" s="1"/>
  <c r="AA73" i="33"/>
  <c r="Z74" i="33"/>
  <c r="AJ74" i="33" s="1"/>
  <c r="Y75" i="33"/>
  <c r="AI75" i="33" s="1"/>
  <c r="AD75" i="33"/>
  <c r="AI76" i="33"/>
  <c r="AC78" i="33"/>
  <c r="AB79" i="33"/>
  <c r="AL79" i="33" s="1"/>
  <c r="AM79" i="33" s="1"/>
  <c r="AC81" i="33"/>
  <c r="Y81" i="33"/>
  <c r="AI81" i="33" s="1"/>
  <c r="AA81" i="33"/>
  <c r="Z82" i="33"/>
  <c r="AJ82" i="33" s="1"/>
  <c r="Y83" i="33"/>
  <c r="AI83" i="33" s="1"/>
  <c r="AD83" i="33"/>
  <c r="AI84" i="33"/>
  <c r="AN84" i="33"/>
  <c r="AJ85" i="33"/>
  <c r="AL86" i="33"/>
  <c r="AH86" i="33"/>
  <c r="AI86" i="33"/>
  <c r="AA87" i="33"/>
  <c r="AC87" i="33"/>
  <c r="Y87" i="33"/>
  <c r="AI87" i="33" s="1"/>
  <c r="AB87" i="33"/>
  <c r="AJ87" i="33"/>
  <c r="AL88" i="33"/>
  <c r="AH88" i="33"/>
  <c r="AC93" i="33"/>
  <c r="Y93" i="33"/>
  <c r="AI93" i="33" s="1"/>
  <c r="AA93" i="33"/>
  <c r="AB93" i="33"/>
  <c r="AH94" i="33"/>
  <c r="AA95" i="33"/>
  <c r="AC95" i="33"/>
  <c r="Y95" i="33"/>
  <c r="AI95" i="33" s="1"/>
  <c r="AB95" i="33"/>
  <c r="AJ95" i="33"/>
  <c r="AL96" i="33"/>
  <c r="AH96" i="33"/>
  <c r="AM96" i="33"/>
  <c r="AC101" i="33"/>
  <c r="Y101" i="33"/>
  <c r="AI101" i="33" s="1"/>
  <c r="AA101" i="33"/>
  <c r="AB101" i="33"/>
  <c r="AL102" i="33"/>
  <c r="AH102" i="33"/>
  <c r="AI102" i="33"/>
  <c r="AA103" i="33"/>
  <c r="AC103" i="33"/>
  <c r="Y103" i="33"/>
  <c r="AI103" i="33" s="1"/>
  <c r="AB103" i="33"/>
  <c r="AJ103" i="33"/>
  <c r="AL104" i="33"/>
  <c r="AH104" i="33"/>
  <c r="AC109" i="33"/>
  <c r="Y109" i="33"/>
  <c r="AI109" i="33" s="1"/>
  <c r="AA109" i="33"/>
  <c r="AB109" i="33"/>
  <c r="AJ109" i="33"/>
  <c r="AH110" i="33"/>
  <c r="AA111" i="33"/>
  <c r="AC111" i="33"/>
  <c r="Y111" i="33"/>
  <c r="AI111" i="33" s="1"/>
  <c r="AB111" i="33"/>
  <c r="AJ111" i="33"/>
  <c r="AH112" i="33"/>
  <c r="AM112" i="33"/>
  <c r="AC117" i="33"/>
  <c r="Y117" i="33"/>
  <c r="AI117" i="33" s="1"/>
  <c r="AA117" i="33"/>
  <c r="AB117" i="33"/>
  <c r="AH118" i="33"/>
  <c r="AI118" i="33"/>
  <c r="AA119" i="33"/>
  <c r="AC119" i="33"/>
  <c r="Y119" i="33"/>
  <c r="AI119" i="33" s="1"/>
  <c r="AB119" i="33"/>
  <c r="AJ119" i="33"/>
  <c r="AH120" i="33"/>
  <c r="AC125" i="33"/>
  <c r="Y125" i="33"/>
  <c r="AI125" i="33" s="1"/>
  <c r="AA125" i="33"/>
  <c r="AB125" i="33"/>
  <c r="AJ125" i="33"/>
  <c r="AL126" i="33"/>
  <c r="AH126" i="33"/>
  <c r="AI126" i="33"/>
  <c r="AA127" i="33"/>
  <c r="AC127" i="33"/>
  <c r="Y127" i="33"/>
  <c r="AI127" i="33" s="1"/>
  <c r="AB127" i="33"/>
  <c r="AJ127" i="33"/>
  <c r="AH128" i="33"/>
  <c r="AM128" i="33"/>
  <c r="AC133" i="33"/>
  <c r="Y133" i="33"/>
  <c r="AI133" i="33" s="1"/>
  <c r="AA133" i="33"/>
  <c r="AB133" i="33"/>
  <c r="AL134" i="33"/>
  <c r="AH134" i="33"/>
  <c r="AI134" i="33"/>
  <c r="AA135" i="33"/>
  <c r="AC135" i="33"/>
  <c r="Y135" i="33"/>
  <c r="AI135" i="33" s="1"/>
  <c r="AB135" i="33"/>
  <c r="AL136" i="33"/>
  <c r="AH136" i="33"/>
  <c r="AM136" i="33"/>
  <c r="AC141" i="33"/>
  <c r="Y141" i="33"/>
  <c r="AI141" i="33" s="1"/>
  <c r="AA141" i="33"/>
  <c r="AB141" i="33"/>
  <c r="AH142" i="33"/>
  <c r="AA143" i="33"/>
  <c r="AC143" i="33"/>
  <c r="Y143" i="33"/>
  <c r="AI143" i="33" s="1"/>
  <c r="AB143" i="33"/>
  <c r="AJ143" i="33"/>
  <c r="AH144" i="33"/>
  <c r="AC149" i="33"/>
  <c r="Y149" i="33"/>
  <c r="AI149" i="33" s="1"/>
  <c r="AA149" i="33"/>
  <c r="AB149" i="33"/>
  <c r="AL150" i="33"/>
  <c r="AH150" i="33"/>
  <c r="AI150" i="33"/>
  <c r="AA151" i="33"/>
  <c r="AC151" i="33"/>
  <c r="Y151" i="33"/>
  <c r="AI151" i="33" s="1"/>
  <c r="AB151" i="33"/>
  <c r="AL152" i="33"/>
  <c r="AH152" i="33"/>
  <c r="AC157" i="33"/>
  <c r="Y157" i="33"/>
  <c r="AI157" i="33" s="1"/>
  <c r="AJ157" i="33" s="1"/>
  <c r="AA157" i="33"/>
  <c r="AB157" i="33"/>
  <c r="AL158" i="33"/>
  <c r="AH158" i="33"/>
  <c r="AA159" i="33"/>
  <c r="AC159" i="33"/>
  <c r="Y159" i="33"/>
  <c r="AI159" i="33" s="1"/>
  <c r="AB159" i="33"/>
  <c r="AH160" i="33"/>
  <c r="AC165" i="33"/>
  <c r="Y165" i="33"/>
  <c r="AI165" i="33" s="1"/>
  <c r="AA165" i="33"/>
  <c r="AB165" i="33"/>
  <c r="AL166" i="33"/>
  <c r="AH166" i="33"/>
  <c r="AA167" i="33"/>
  <c r="AC167" i="33"/>
  <c r="Y167" i="33"/>
  <c r="AI167" i="33" s="1"/>
  <c r="AB167" i="33"/>
  <c r="AJ167" i="33"/>
  <c r="AL168" i="33"/>
  <c r="AH168" i="33"/>
  <c r="AM168" i="33"/>
  <c r="AN168" i="33" s="1"/>
  <c r="AC173" i="33"/>
  <c r="Y173" i="33"/>
  <c r="AI173" i="33" s="1"/>
  <c r="AA173" i="33"/>
  <c r="AB173" i="33"/>
  <c r="AJ173" i="33"/>
  <c r="AH174" i="33"/>
  <c r="AI174" i="33"/>
  <c r="AA175" i="33"/>
  <c r="AC175" i="33"/>
  <c r="Y175" i="33"/>
  <c r="AI175" i="33" s="1"/>
  <c r="AB175" i="33"/>
  <c r="AJ175" i="33"/>
  <c r="AL176" i="33"/>
  <c r="AH176" i="33"/>
  <c r="AC181" i="33"/>
  <c r="Y181" i="33"/>
  <c r="AI181" i="33" s="1"/>
  <c r="AA181" i="33"/>
  <c r="AB181" i="33"/>
  <c r="AH182" i="33"/>
  <c r="AI182" i="33"/>
  <c r="AA183" i="33"/>
  <c r="AC183" i="33"/>
  <c r="Y183" i="33"/>
  <c r="AI183" i="33" s="1"/>
  <c r="AB183" i="33"/>
  <c r="AL184" i="33"/>
  <c r="AH184" i="33"/>
  <c r="AM184" i="33"/>
  <c r="AC189" i="33"/>
  <c r="Y189" i="33"/>
  <c r="AI189" i="33" s="1"/>
  <c r="AA189" i="33"/>
  <c r="AB189" i="33"/>
  <c r="AH190" i="33"/>
  <c r="AA191" i="33"/>
  <c r="AC191" i="33"/>
  <c r="Y191" i="33"/>
  <c r="AI191" i="33" s="1"/>
  <c r="AB191" i="33"/>
  <c r="AH192" i="33"/>
  <c r="AM192" i="33"/>
  <c r="AC197" i="33"/>
  <c r="Y197" i="33"/>
  <c r="AI197" i="33" s="1"/>
  <c r="AA197" i="33"/>
  <c r="AB197" i="33"/>
  <c r="AL198" i="33"/>
  <c r="AH198" i="33"/>
  <c r="AI198" i="33"/>
  <c r="AA199" i="33"/>
  <c r="AC199" i="33"/>
  <c r="Y199" i="33"/>
  <c r="AI199" i="33" s="1"/>
  <c r="AB199" i="33"/>
  <c r="AJ199" i="33"/>
  <c r="AH200" i="33"/>
  <c r="AM200" i="33"/>
  <c r="AN200" i="33" s="1"/>
  <c r="AC205" i="33"/>
  <c r="Y205" i="33"/>
  <c r="AI205" i="33" s="1"/>
  <c r="AJ205" i="33" s="1"/>
  <c r="AA205" i="33"/>
  <c r="AB205" i="33"/>
  <c r="AL206" i="33"/>
  <c r="AM206" i="33" s="1"/>
  <c r="AH206" i="33"/>
  <c r="AA207" i="33"/>
  <c r="AC207" i="33"/>
  <c r="Y207" i="33"/>
  <c r="AI207" i="33" s="1"/>
  <c r="AB207" i="33"/>
  <c r="AH208" i="33"/>
  <c r="AC213" i="33"/>
  <c r="Y213" i="33"/>
  <c r="AI213" i="33" s="1"/>
  <c r="AJ213" i="33" s="1"/>
  <c r="AA213" i="33"/>
  <c r="AB213" i="33"/>
  <c r="AL214" i="33"/>
  <c r="AH214" i="33"/>
  <c r="AI214" i="33"/>
  <c r="AA215" i="33"/>
  <c r="AC215" i="33"/>
  <c r="Y215" i="33"/>
  <c r="AI215" i="33" s="1"/>
  <c r="AB215" i="33"/>
  <c r="AL216" i="33"/>
  <c r="AH216" i="33"/>
  <c r="AC221" i="33"/>
  <c r="Y221" i="33"/>
  <c r="AI221" i="33" s="1"/>
  <c r="AA221" i="33"/>
  <c r="AB221" i="33"/>
  <c r="AJ221" i="33"/>
  <c r="AL222" i="33"/>
  <c r="AH222" i="33"/>
  <c r="AA223" i="33"/>
  <c r="AC223" i="33"/>
  <c r="Y223" i="33"/>
  <c r="AI223" i="33" s="1"/>
  <c r="AB223" i="33"/>
  <c r="AJ223" i="33"/>
  <c r="AH224" i="33"/>
  <c r="AM224" i="33"/>
  <c r="AC229" i="33"/>
  <c r="Y229" i="33"/>
  <c r="AI229" i="33" s="1"/>
  <c r="AA229" i="33"/>
  <c r="AB229" i="33"/>
  <c r="AL230" i="33"/>
  <c r="AH230" i="33"/>
  <c r="AA231" i="33"/>
  <c r="AC231" i="33"/>
  <c r="Y231" i="33"/>
  <c r="AI231" i="33" s="1"/>
  <c r="AB231" i="33"/>
  <c r="AJ231" i="33"/>
  <c r="AH232" i="33"/>
  <c r="AC237" i="33"/>
  <c r="Y237" i="33"/>
  <c r="AI237" i="33" s="1"/>
  <c r="AJ237" i="33" s="1"/>
  <c r="AA237" i="33"/>
  <c r="AB237" i="33"/>
  <c r="AL238" i="33"/>
  <c r="AH238" i="33"/>
  <c r="AI238" i="33"/>
  <c r="AA239" i="33"/>
  <c r="AC239" i="33"/>
  <c r="Y239" i="33"/>
  <c r="AI239" i="33" s="1"/>
  <c r="AB239" i="33"/>
  <c r="AJ239" i="33"/>
  <c r="AH240" i="33"/>
  <c r="AC245" i="33"/>
  <c r="Y245" i="33"/>
  <c r="AI245" i="33" s="1"/>
  <c r="AA245" i="33"/>
  <c r="AB245" i="33"/>
  <c r="AJ245" i="33"/>
  <c r="AH246" i="33"/>
  <c r="AI246" i="33"/>
  <c r="AA247" i="33"/>
  <c r="AC247" i="33"/>
  <c r="Y247" i="33"/>
  <c r="AI247" i="33" s="1"/>
  <c r="AB247" i="33"/>
  <c r="AJ247" i="33"/>
  <c r="AL248" i="33"/>
  <c r="AH248" i="33"/>
  <c r="AC253" i="33"/>
  <c r="Y253" i="33"/>
  <c r="AI253" i="33" s="1"/>
  <c r="AJ253" i="33" s="1"/>
  <c r="AA253" i="33"/>
  <c r="AB253" i="33"/>
  <c r="AH254" i="33"/>
  <c r="AI254" i="33"/>
  <c r="AA255" i="33"/>
  <c r="AC255" i="33"/>
  <c r="Y255" i="33"/>
  <c r="AI255" i="33" s="1"/>
  <c r="AB255" i="33"/>
  <c r="AJ255" i="33"/>
  <c r="AL256" i="33"/>
  <c r="AH256" i="33"/>
  <c r="AC261" i="33"/>
  <c r="Y261" i="33"/>
  <c r="AI261" i="33" s="1"/>
  <c r="AA261" i="33"/>
  <c r="AB261" i="33"/>
  <c r="AJ261" i="33"/>
  <c r="AL262" i="33"/>
  <c r="AH262" i="33"/>
  <c r="AA263" i="33"/>
  <c r="AC263" i="33"/>
  <c r="Y263" i="33"/>
  <c r="AI263" i="33" s="1"/>
  <c r="AB263" i="33"/>
  <c r="AJ263" i="33"/>
  <c r="AH264" i="33"/>
  <c r="AC269" i="33"/>
  <c r="Y269" i="33"/>
  <c r="AI269" i="33" s="1"/>
  <c r="AA269" i="33"/>
  <c r="AB269" i="33"/>
  <c r="AJ269" i="33"/>
  <c r="AL270" i="33"/>
  <c r="AH270" i="33"/>
  <c r="AI270" i="33"/>
  <c r="AA271" i="33"/>
  <c r="AC271" i="33"/>
  <c r="Y271" i="33"/>
  <c r="AI271" i="33" s="1"/>
  <c r="AB271" i="33"/>
  <c r="AL272" i="33"/>
  <c r="AH272" i="33"/>
  <c r="AN272" i="33"/>
  <c r="AM272" i="33"/>
  <c r="AC277" i="33"/>
  <c r="Y277" i="33"/>
  <c r="AI277" i="33" s="1"/>
  <c r="AA277" i="33"/>
  <c r="AB277" i="33"/>
  <c r="AJ277" i="33"/>
  <c r="AH278" i="33"/>
  <c r="AI278" i="33"/>
  <c r="AA279" i="33"/>
  <c r="AC279" i="33"/>
  <c r="Y279" i="33"/>
  <c r="AI279" i="33" s="1"/>
  <c r="AB279" i="33"/>
  <c r="AL280" i="33"/>
  <c r="AH280" i="33"/>
  <c r="AC285" i="33"/>
  <c r="Y285" i="33"/>
  <c r="AI285" i="33" s="1"/>
  <c r="AA285" i="33"/>
  <c r="AB285" i="33"/>
  <c r="AJ285" i="33"/>
  <c r="AH286" i="33"/>
  <c r="AI286" i="33"/>
  <c r="AA287" i="33"/>
  <c r="AC287" i="33"/>
  <c r="Y287" i="33"/>
  <c r="AI287" i="33" s="1"/>
  <c r="AB287" i="33"/>
  <c r="AJ287" i="33"/>
  <c r="AL288" i="33"/>
  <c r="AM288" i="33" s="1"/>
  <c r="AN288" i="33" s="1"/>
  <c r="AH288" i="33"/>
  <c r="AC293" i="33"/>
  <c r="Y293" i="33"/>
  <c r="AI293" i="33" s="1"/>
  <c r="AJ293" i="33" s="1"/>
  <c r="AA293" i="33"/>
  <c r="AB293" i="33"/>
  <c r="AH294" i="33"/>
  <c r="AA295" i="33"/>
  <c r="AC295" i="33"/>
  <c r="Y295" i="33"/>
  <c r="AI295" i="33" s="1"/>
  <c r="AB295" i="33"/>
  <c r="AJ295" i="33"/>
  <c r="AL296" i="33"/>
  <c r="AH296" i="33"/>
  <c r="Z86" i="33"/>
  <c r="AJ86" i="33" s="1"/>
  <c r="AD86" i="33"/>
  <c r="Z90" i="33"/>
  <c r="AJ90" i="33" s="1"/>
  <c r="AD90" i="33"/>
  <c r="Z94" i="33"/>
  <c r="AJ94" i="33" s="1"/>
  <c r="AD94" i="33"/>
  <c r="AN94" i="33" s="1"/>
  <c r="Z98" i="33"/>
  <c r="AJ98" i="33" s="1"/>
  <c r="AD98" i="33"/>
  <c r="AN98" i="33" s="1"/>
  <c r="Z102" i="33"/>
  <c r="AJ102" i="33" s="1"/>
  <c r="AD102" i="33"/>
  <c r="Z106" i="33"/>
  <c r="AJ106" i="33" s="1"/>
  <c r="AD106" i="33"/>
  <c r="Z110" i="33"/>
  <c r="AJ110" i="33" s="1"/>
  <c r="AD110" i="33"/>
  <c r="AN110" i="33" s="1"/>
  <c r="Z114" i="33"/>
  <c r="AJ114" i="33" s="1"/>
  <c r="AD114" i="33"/>
  <c r="Z118" i="33"/>
  <c r="AJ118" i="33" s="1"/>
  <c r="AD118" i="33"/>
  <c r="Z122" i="33"/>
  <c r="AJ122" i="33" s="1"/>
  <c r="AD122" i="33"/>
  <c r="Z126" i="33"/>
  <c r="AJ126" i="33" s="1"/>
  <c r="AD126" i="33"/>
  <c r="Z130" i="33"/>
  <c r="AJ130" i="33" s="1"/>
  <c r="AD130" i="33"/>
  <c r="AN130" i="33" s="1"/>
  <c r="Z134" i="33"/>
  <c r="AJ134" i="33" s="1"/>
  <c r="AD134" i="33"/>
  <c r="Z138" i="33"/>
  <c r="AJ138" i="33" s="1"/>
  <c r="AD138" i="33"/>
  <c r="AN138" i="33" s="1"/>
  <c r="Z142" i="33"/>
  <c r="AJ142" i="33" s="1"/>
  <c r="AD142" i="33"/>
  <c r="Z146" i="33"/>
  <c r="AJ146" i="33" s="1"/>
  <c r="AD146" i="33"/>
  <c r="Z150" i="33"/>
  <c r="AJ150" i="33" s="1"/>
  <c r="AD150" i="33"/>
  <c r="Z154" i="33"/>
  <c r="AJ154" i="33" s="1"/>
  <c r="AD154" i="33"/>
  <c r="Z158" i="33"/>
  <c r="AJ158" i="33" s="1"/>
  <c r="AD158" i="33"/>
  <c r="Z162" i="33"/>
  <c r="AJ162" i="33" s="1"/>
  <c r="AD162" i="33"/>
  <c r="Z166" i="33"/>
  <c r="AJ166" i="33" s="1"/>
  <c r="AD166" i="33"/>
  <c r="Z170" i="33"/>
  <c r="AJ170" i="33" s="1"/>
  <c r="AD170" i="33"/>
  <c r="Z174" i="33"/>
  <c r="AJ174" i="33" s="1"/>
  <c r="AD174" i="33"/>
  <c r="Z178" i="33"/>
  <c r="AJ178" i="33" s="1"/>
  <c r="AD178" i="33"/>
  <c r="Z182" i="33"/>
  <c r="AJ182" i="33" s="1"/>
  <c r="AD182" i="33"/>
  <c r="Z186" i="33"/>
  <c r="AJ186" i="33" s="1"/>
  <c r="AD186" i="33"/>
  <c r="Z190" i="33"/>
  <c r="AJ190" i="33" s="1"/>
  <c r="AD190" i="33"/>
  <c r="Z194" i="33"/>
  <c r="AJ194" i="33" s="1"/>
  <c r="AD194" i="33"/>
  <c r="Z198" i="33"/>
  <c r="AJ198" i="33" s="1"/>
  <c r="AD198" i="33"/>
  <c r="Z202" i="33"/>
  <c r="AJ202" i="33" s="1"/>
  <c r="AD202" i="33"/>
  <c r="Z206" i="33"/>
  <c r="AJ206" i="33" s="1"/>
  <c r="AD206" i="33"/>
  <c r="AN206" i="33" s="1"/>
  <c r="Z210" i="33"/>
  <c r="AJ210" i="33" s="1"/>
  <c r="AD210" i="33"/>
  <c r="AN210" i="33" s="1"/>
  <c r="Z214" i="33"/>
  <c r="AJ214" i="33" s="1"/>
  <c r="AD214" i="33"/>
  <c r="Z218" i="33"/>
  <c r="AJ218" i="33" s="1"/>
  <c r="AD218" i="33"/>
  <c r="Z222" i="33"/>
  <c r="AJ222" i="33" s="1"/>
  <c r="AD222" i="33"/>
  <c r="Z226" i="33"/>
  <c r="AJ226" i="33" s="1"/>
  <c r="AD226" i="33"/>
  <c r="Z230" i="33"/>
  <c r="AJ230" i="33" s="1"/>
  <c r="AD230" i="33"/>
  <c r="Z234" i="33"/>
  <c r="AJ234" i="33" s="1"/>
  <c r="AD234" i="33"/>
  <c r="Z238" i="33"/>
  <c r="AJ238" i="33" s="1"/>
  <c r="AD238" i="33"/>
  <c r="Z242" i="33"/>
  <c r="AJ242" i="33" s="1"/>
  <c r="AD242" i="33"/>
  <c r="Z246" i="33"/>
  <c r="AJ246" i="33" s="1"/>
  <c r="AD246" i="33"/>
  <c r="Z250" i="33"/>
  <c r="AJ250" i="33" s="1"/>
  <c r="AD250" i="33"/>
  <c r="Z254" i="33"/>
  <c r="AJ254" i="33" s="1"/>
  <c r="AD254" i="33"/>
  <c r="Z258" i="33"/>
  <c r="AJ258" i="33" s="1"/>
  <c r="AD258" i="33"/>
  <c r="Z262" i="33"/>
  <c r="AJ262" i="33" s="1"/>
  <c r="AD262" i="33"/>
  <c r="Z266" i="33"/>
  <c r="AJ266" i="33" s="1"/>
  <c r="AD266" i="33"/>
  <c r="Z270" i="33"/>
  <c r="AJ270" i="33" s="1"/>
  <c r="AD270" i="33"/>
  <c r="Z274" i="33"/>
  <c r="AJ274" i="33" s="1"/>
  <c r="AD274" i="33"/>
  <c r="Z278" i="33"/>
  <c r="AJ278" i="33" s="1"/>
  <c r="AD278" i="33"/>
  <c r="AN278" i="33" s="1"/>
  <c r="Z282" i="33"/>
  <c r="AJ282" i="33" s="1"/>
  <c r="AD282" i="33"/>
  <c r="Z286" i="33"/>
  <c r="AJ286" i="33" s="1"/>
  <c r="AD286" i="33"/>
  <c r="Z290" i="33"/>
  <c r="AJ290" i="33" s="1"/>
  <c r="AD290" i="33"/>
  <c r="AN290" i="33" s="1"/>
  <c r="Z294" i="33"/>
  <c r="AJ294" i="33" s="1"/>
  <c r="AD294" i="33"/>
  <c r="Z298" i="33"/>
  <c r="AJ298" i="33" s="1"/>
  <c r="AD298" i="33"/>
  <c r="Z8" i="33"/>
  <c r="AJ8" i="33" s="1"/>
  <c r="Z12" i="33"/>
  <c r="AJ12" i="33" s="1"/>
  <c r="Z16" i="33"/>
  <c r="AJ16" i="33" s="1"/>
  <c r="Z20" i="33"/>
  <c r="AJ20" i="33" s="1"/>
  <c r="Z24" i="33"/>
  <c r="AJ24" i="33" s="1"/>
  <c r="Z28" i="33"/>
  <c r="AJ28" i="33" s="1"/>
  <c r="Z32" i="33"/>
  <c r="AJ32" i="33" s="1"/>
  <c r="Z36" i="33"/>
  <c r="AJ36" i="33" s="1"/>
  <c r="Z40" i="33"/>
  <c r="AJ40" i="33" s="1"/>
  <c r="Z44" i="33"/>
  <c r="AJ44" i="33" s="1"/>
  <c r="Z48" i="33"/>
  <c r="AJ48" i="33" s="1"/>
  <c r="Z52" i="33"/>
  <c r="AJ52" i="33" s="1"/>
  <c r="Z56" i="33"/>
  <c r="AJ56" i="33" s="1"/>
  <c r="Z60" i="33"/>
  <c r="AJ60" i="33" s="1"/>
  <c r="Z64" i="33"/>
  <c r="AJ64" i="33" s="1"/>
  <c r="Z68" i="33"/>
  <c r="AJ68" i="33" s="1"/>
  <c r="Z72" i="33"/>
  <c r="AJ72" i="33" s="1"/>
  <c r="Z76" i="33"/>
  <c r="AJ76" i="33" s="1"/>
  <c r="Z80" i="33"/>
  <c r="AJ80" i="33" s="1"/>
  <c r="Z84" i="33"/>
  <c r="AJ84" i="33" s="1"/>
  <c r="X86" i="33"/>
  <c r="Z88" i="33"/>
  <c r="AJ88" i="33" s="1"/>
  <c r="X90" i="33"/>
  <c r="Z92" i="33"/>
  <c r="AJ92" i="33" s="1"/>
  <c r="X94" i="33"/>
  <c r="Z96" i="33"/>
  <c r="AJ96" i="33" s="1"/>
  <c r="X98" i="33"/>
  <c r="Z100" i="33"/>
  <c r="AJ100" i="33" s="1"/>
  <c r="X102" i="33"/>
  <c r="Z104" i="33"/>
  <c r="AJ104" i="33" s="1"/>
  <c r="X106" i="33"/>
  <c r="Z108" i="33"/>
  <c r="AJ108" i="33" s="1"/>
  <c r="X110" i="33"/>
  <c r="Z112" i="33"/>
  <c r="AJ112" i="33" s="1"/>
  <c r="X114" i="33"/>
  <c r="Z116" i="33"/>
  <c r="AJ116" i="33" s="1"/>
  <c r="X118" i="33"/>
  <c r="Z120" i="33"/>
  <c r="AJ120" i="33" s="1"/>
  <c r="X122" i="33"/>
  <c r="Z124" i="33"/>
  <c r="AJ124" i="33" s="1"/>
  <c r="X126" i="33"/>
  <c r="Z128" i="33"/>
  <c r="AJ128" i="33" s="1"/>
  <c r="X130" i="33"/>
  <c r="Z132" i="33"/>
  <c r="AJ132" i="33" s="1"/>
  <c r="X134" i="33"/>
  <c r="Z136" i="33"/>
  <c r="AJ136" i="33" s="1"/>
  <c r="X138" i="33"/>
  <c r="Z140" i="33"/>
  <c r="AJ140" i="33" s="1"/>
  <c r="X142" i="33"/>
  <c r="Z144" i="33"/>
  <c r="AJ144" i="33" s="1"/>
  <c r="X146" i="33"/>
  <c r="Z148" i="33"/>
  <c r="AJ148" i="33" s="1"/>
  <c r="X150" i="33"/>
  <c r="Z152" i="33"/>
  <c r="AJ152" i="33" s="1"/>
  <c r="X154" i="33"/>
  <c r="Z156" i="33"/>
  <c r="AJ156" i="33" s="1"/>
  <c r="X158" i="33"/>
  <c r="Z160" i="33"/>
  <c r="AJ160" i="33" s="1"/>
  <c r="X162" i="33"/>
  <c r="Z164" i="33"/>
  <c r="AJ164" i="33" s="1"/>
  <c r="X166" i="33"/>
  <c r="Z168" i="33"/>
  <c r="AJ168" i="33" s="1"/>
  <c r="X170" i="33"/>
  <c r="Z172" i="33"/>
  <c r="AJ172" i="33" s="1"/>
  <c r="X174" i="33"/>
  <c r="Z176" i="33"/>
  <c r="AJ176" i="33" s="1"/>
  <c r="X178" i="33"/>
  <c r="Z180" i="33"/>
  <c r="AJ180" i="33" s="1"/>
  <c r="X182" i="33"/>
  <c r="Z184" i="33"/>
  <c r="AJ184" i="33" s="1"/>
  <c r="X186" i="33"/>
  <c r="Z188" i="33"/>
  <c r="AJ188" i="33" s="1"/>
  <c r="X190" i="33"/>
  <c r="Z192" i="33"/>
  <c r="AJ192" i="33" s="1"/>
  <c r="X194" i="33"/>
  <c r="Z196" i="33"/>
  <c r="AJ196" i="33" s="1"/>
  <c r="X198" i="33"/>
  <c r="Z200" i="33"/>
  <c r="AJ200" i="33" s="1"/>
  <c r="X202" i="33"/>
  <c r="Z204" i="33"/>
  <c r="AJ204" i="33" s="1"/>
  <c r="X206" i="33"/>
  <c r="Z208" i="33"/>
  <c r="AJ208" i="33" s="1"/>
  <c r="X210" i="33"/>
  <c r="Z212" i="33"/>
  <c r="AJ212" i="33" s="1"/>
  <c r="X214" i="33"/>
  <c r="Z216" i="33"/>
  <c r="AJ216" i="33" s="1"/>
  <c r="X218" i="33"/>
  <c r="Z220" i="33"/>
  <c r="AJ220" i="33" s="1"/>
  <c r="X222" i="33"/>
  <c r="Z224" i="33"/>
  <c r="AJ224" i="33" s="1"/>
  <c r="X226" i="33"/>
  <c r="Z228" i="33"/>
  <c r="AJ228" i="33" s="1"/>
  <c r="X230" i="33"/>
  <c r="Z232" i="33"/>
  <c r="AJ232" i="33" s="1"/>
  <c r="X234" i="33"/>
  <c r="Z236" i="33"/>
  <c r="AJ236" i="33" s="1"/>
  <c r="X238" i="33"/>
  <c r="Z240" i="33"/>
  <c r="AJ240" i="33" s="1"/>
  <c r="X242" i="33"/>
  <c r="Z244" i="33"/>
  <c r="AJ244" i="33" s="1"/>
  <c r="X246" i="33"/>
  <c r="Z248" i="33"/>
  <c r="AJ248" i="33" s="1"/>
  <c r="X250" i="33"/>
  <c r="Z252" i="33"/>
  <c r="AJ252" i="33" s="1"/>
  <c r="X254" i="33"/>
  <c r="Z256" i="33"/>
  <c r="AJ256" i="33" s="1"/>
  <c r="X258" i="33"/>
  <c r="Z260" i="33"/>
  <c r="AJ260" i="33" s="1"/>
  <c r="X262" i="33"/>
  <c r="Z264" i="33"/>
  <c r="AJ264" i="33" s="1"/>
  <c r="X266" i="33"/>
  <c r="Z268" i="33"/>
  <c r="AJ268" i="33" s="1"/>
  <c r="X270" i="33"/>
  <c r="Z272" i="33"/>
  <c r="AJ272" i="33" s="1"/>
  <c r="X274" i="33"/>
  <c r="Z276" i="33"/>
  <c r="AJ276" i="33" s="1"/>
  <c r="X278" i="33"/>
  <c r="Z280" i="33"/>
  <c r="AJ280" i="33" s="1"/>
  <c r="X282" i="33"/>
  <c r="Z284" i="33"/>
  <c r="AJ284" i="33" s="1"/>
  <c r="X286" i="33"/>
  <c r="Z288" i="33"/>
  <c r="AJ288" i="33" s="1"/>
  <c r="X290" i="33"/>
  <c r="Z292" i="33"/>
  <c r="AJ292" i="33" s="1"/>
  <c r="X294" i="33"/>
  <c r="Z296" i="33"/>
  <c r="AJ296" i="33" s="1"/>
  <c r="X298" i="33"/>
  <c r="Z300" i="33"/>
  <c r="AJ300" i="33" s="1"/>
  <c r="DO6" i="34"/>
  <c r="N6" i="34"/>
  <c r="AR6" i="34"/>
  <c r="BV6" i="34"/>
  <c r="CZ6" i="34"/>
  <c r="D6" i="34"/>
  <c r="R25" i="34"/>
  <c r="Z25" i="34"/>
  <c r="BZ25" i="34"/>
  <c r="CH25" i="34"/>
  <c r="CO44" i="34"/>
  <c r="CS44" i="34"/>
  <c r="CW44" i="34"/>
  <c r="AC44" i="34"/>
  <c r="DO44" i="34"/>
  <c r="F6" i="34"/>
  <c r="AD6" i="34"/>
  <c r="AI6" i="34"/>
  <c r="AN6" i="34"/>
  <c r="AW6" i="34"/>
  <c r="BP6" i="34"/>
  <c r="BZ6" i="34"/>
  <c r="CD6" i="34"/>
  <c r="CH6" i="34"/>
  <c r="CS6" i="34"/>
  <c r="AC11" i="34"/>
  <c r="CK11" i="34"/>
  <c r="BK25" i="34"/>
  <c r="BB63" i="34"/>
  <c r="BF63" i="34"/>
  <c r="V82" i="34"/>
  <c r="CD82" i="34"/>
  <c r="DH82" i="34"/>
  <c r="AK101" i="34"/>
  <c r="BE6" i="34"/>
  <c r="BN6" i="34"/>
  <c r="CL6" i="34"/>
  <c r="CQ6" i="34"/>
  <c r="CV6" i="34"/>
  <c r="DE6" i="34"/>
  <c r="DM6" i="34"/>
  <c r="AC7" i="34"/>
  <c r="CK7" i="34"/>
  <c r="AD25" i="34"/>
  <c r="AM25" i="34"/>
  <c r="CB25" i="34"/>
  <c r="CL25" i="34"/>
  <c r="CU25" i="34"/>
  <c r="G26" i="34"/>
  <c r="G25" i="34" s="1"/>
  <c r="BO26" i="34"/>
  <c r="BO25" i="34" s="1"/>
  <c r="AT44" i="34"/>
  <c r="AY44" i="34"/>
  <c r="W101" i="34"/>
  <c r="DH6" i="34"/>
  <c r="AE25" i="34"/>
  <c r="AJ25" i="34"/>
  <c r="AN25" i="34"/>
  <c r="AW25" i="34"/>
  <c r="BA25" i="34"/>
  <c r="BE25" i="34"/>
  <c r="O44" i="34"/>
  <c r="T44" i="34"/>
  <c r="Y44" i="34"/>
  <c r="AH44" i="34"/>
  <c r="CT44" i="34"/>
  <c r="CX44" i="34"/>
  <c r="DO63" i="34"/>
  <c r="DD82" i="34"/>
  <c r="J120" i="34"/>
  <c r="S120" i="34"/>
  <c r="S41" i="35"/>
  <c r="O41" i="35"/>
  <c r="Q41" i="35"/>
  <c r="P41" i="35"/>
  <c r="R41" i="35"/>
  <c r="N41" i="35"/>
  <c r="M41" i="35"/>
  <c r="CM25" i="34"/>
  <c r="CR25" i="34"/>
  <c r="CV25" i="34"/>
  <c r="DE25" i="34"/>
  <c r="DI25" i="34"/>
  <c r="DM25" i="34"/>
  <c r="D44" i="34"/>
  <c r="H44" i="34"/>
  <c r="L44" i="34"/>
  <c r="DA44" i="34"/>
  <c r="DF44" i="34"/>
  <c r="DK44" i="34"/>
  <c r="E82" i="34"/>
  <c r="BH82" i="34"/>
  <c r="BM82" i="34"/>
  <c r="DL82" i="34"/>
  <c r="DP82" i="34"/>
  <c r="AK87" i="34"/>
  <c r="CS87" i="34"/>
  <c r="AA101" i="34"/>
  <c r="DB101" i="34"/>
  <c r="P42" i="35"/>
  <c r="O42" i="35"/>
  <c r="R42" i="35"/>
  <c r="S42" i="35"/>
  <c r="M42" i="35"/>
  <c r="N42" i="35"/>
  <c r="I82" i="34"/>
  <c r="M82" i="34"/>
  <c r="R82" i="34"/>
  <c r="BQ82" i="34"/>
  <c r="BU82" i="34"/>
  <c r="BZ82" i="34"/>
  <c r="G83" i="34"/>
  <c r="AK83" i="34"/>
  <c r="BO83" i="34"/>
  <c r="CS83" i="34"/>
  <c r="BT101" i="34"/>
  <c r="CC101" i="34"/>
  <c r="V121" i="34"/>
  <c r="P46" i="35"/>
  <c r="Q46" i="35"/>
  <c r="N46" i="35"/>
  <c r="O46" i="35"/>
  <c r="R46" i="35"/>
  <c r="P54" i="35"/>
  <c r="R54" i="35"/>
  <c r="M54" i="35"/>
  <c r="O54" i="35"/>
  <c r="S54" i="35"/>
  <c r="Q54" i="35"/>
  <c r="W120" i="34"/>
  <c r="AA120" i="34"/>
  <c r="AO120" i="34"/>
  <c r="J27" i="35"/>
  <c r="P33" i="35"/>
  <c r="O33" i="35"/>
  <c r="Q33" i="35"/>
  <c r="N33" i="35"/>
  <c r="R44" i="35"/>
  <c r="N44" i="35"/>
  <c r="S44" i="35"/>
  <c r="M44" i="35"/>
  <c r="Q44" i="35"/>
  <c r="C120" i="34"/>
  <c r="T120" i="34"/>
  <c r="BQ120" i="34"/>
  <c r="S33" i="35"/>
  <c r="O44" i="35"/>
  <c r="R52" i="35"/>
  <c r="N52" i="35"/>
  <c r="P52" i="35"/>
  <c r="S52" i="35"/>
  <c r="M52" i="35"/>
  <c r="P58" i="35"/>
  <c r="S58" i="35"/>
  <c r="N58" i="35"/>
  <c r="Q58" i="35"/>
  <c r="M58" i="35"/>
  <c r="O58" i="35"/>
  <c r="AE120" i="34"/>
  <c r="AJ120" i="34"/>
  <c r="AN120" i="34"/>
  <c r="AW120" i="34"/>
  <c r="BA120" i="34"/>
  <c r="BE120" i="34"/>
  <c r="R35" i="35"/>
  <c r="N35" i="35"/>
  <c r="O35" i="35"/>
  <c r="S36" i="35"/>
  <c r="O36" i="35"/>
  <c r="N36" i="35"/>
  <c r="M37" i="35"/>
  <c r="R37" i="35"/>
  <c r="K44" i="35" s="1"/>
  <c r="S45" i="35"/>
  <c r="O45" i="35"/>
  <c r="R45" i="35"/>
  <c r="M45" i="35"/>
  <c r="P45" i="35"/>
  <c r="S53" i="35"/>
  <c r="O53" i="35"/>
  <c r="P53" i="35"/>
  <c r="Q53" i="35"/>
  <c r="S57" i="35"/>
  <c r="O57" i="35"/>
  <c r="P57" i="35"/>
  <c r="N57" i="35"/>
  <c r="R57" i="35"/>
  <c r="R39" i="35"/>
  <c r="N39" i="35"/>
  <c r="O39" i="35"/>
  <c r="R40" i="35"/>
  <c r="K40" i="35" s="1"/>
  <c r="N40" i="35"/>
  <c r="Q40" i="35"/>
  <c r="O40" i="35"/>
  <c r="R56" i="35"/>
  <c r="N56" i="35"/>
  <c r="P56" i="35"/>
  <c r="S56" i="35"/>
  <c r="Q56" i="35"/>
  <c r="M34" i="35"/>
  <c r="M38" i="35"/>
  <c r="R48" i="35"/>
  <c r="N48" i="35"/>
  <c r="O48" i="35"/>
  <c r="S49" i="35"/>
  <c r="O49" i="35"/>
  <c r="N49" i="35"/>
  <c r="M50" i="35"/>
  <c r="R50" i="35"/>
  <c r="M43" i="35"/>
  <c r="M47" i="35"/>
  <c r="M51" i="35"/>
  <c r="M55" i="35"/>
  <c r="C12" i="25"/>
  <c r="B12" i="25"/>
  <c r="H132" i="23"/>
  <c r="H131" i="23"/>
  <c r="H130" i="23"/>
  <c r="H129" i="23"/>
  <c r="H128" i="23"/>
  <c r="H127" i="23"/>
  <c r="H126" i="23"/>
  <c r="H125" i="23"/>
  <c r="H124" i="23"/>
  <c r="H123" i="23"/>
  <c r="H122" i="23"/>
  <c r="H121" i="23"/>
  <c r="H120" i="23"/>
  <c r="H119" i="23"/>
  <c r="H118" i="23"/>
  <c r="H117" i="23"/>
  <c r="H116" i="23"/>
  <c r="H115" i="23"/>
  <c r="H114" i="23"/>
  <c r="H113" i="23"/>
  <c r="E132" i="23"/>
  <c r="E131" i="23"/>
  <c r="E130" i="23"/>
  <c r="E129" i="23"/>
  <c r="E128" i="23"/>
  <c r="E127" i="23"/>
  <c r="E126" i="23"/>
  <c r="E125" i="23"/>
  <c r="E124" i="23"/>
  <c r="E123" i="23"/>
  <c r="E122" i="23"/>
  <c r="E121" i="23"/>
  <c r="E120" i="23"/>
  <c r="E119" i="23"/>
  <c r="E118" i="23"/>
  <c r="E117" i="23"/>
  <c r="E116" i="23"/>
  <c r="E115" i="23"/>
  <c r="E114" i="23"/>
  <c r="J137" i="21"/>
  <c r="J136" i="21"/>
  <c r="J135" i="21"/>
  <c r="J134" i="21"/>
  <c r="J133" i="21"/>
  <c r="J132" i="21"/>
  <c r="J131" i="21"/>
  <c r="J130" i="21"/>
  <c r="J129" i="21"/>
  <c r="J128" i="21"/>
  <c r="J127" i="21"/>
  <c r="J126" i="21"/>
  <c r="J125" i="21"/>
  <c r="J124" i="21"/>
  <c r="J123" i="21"/>
  <c r="J122" i="21"/>
  <c r="J121" i="21"/>
  <c r="J120" i="21"/>
  <c r="J119" i="21"/>
  <c r="J118" i="21"/>
  <c r="G137" i="21"/>
  <c r="G136" i="21"/>
  <c r="G135" i="21"/>
  <c r="G134" i="21"/>
  <c r="G133" i="21"/>
  <c r="G132" i="21"/>
  <c r="G131" i="21"/>
  <c r="G130" i="21"/>
  <c r="G129" i="21"/>
  <c r="G128" i="21"/>
  <c r="G127" i="21"/>
  <c r="G126" i="21"/>
  <c r="G125" i="21"/>
  <c r="G124" i="21"/>
  <c r="G123" i="21"/>
  <c r="G122" i="21"/>
  <c r="G121" i="21"/>
  <c r="G120" i="21"/>
  <c r="G119" i="21"/>
  <c r="F115" i="21"/>
  <c r="E115" i="21"/>
  <c r="H132" i="20"/>
  <c r="H131" i="20"/>
  <c r="H130" i="20"/>
  <c r="H129" i="20"/>
  <c r="H128" i="20"/>
  <c r="H127" i="20"/>
  <c r="H126" i="20"/>
  <c r="H125" i="20"/>
  <c r="H124" i="20"/>
  <c r="H123" i="20"/>
  <c r="H122" i="20"/>
  <c r="H121" i="20"/>
  <c r="H120" i="20"/>
  <c r="H119" i="20"/>
  <c r="H118" i="20"/>
  <c r="H117" i="20"/>
  <c r="H116" i="20"/>
  <c r="H115" i="20"/>
  <c r="H114" i="20"/>
  <c r="H113" i="20"/>
  <c r="E132" i="20"/>
  <c r="E131" i="20"/>
  <c r="E130" i="20"/>
  <c r="E129" i="20"/>
  <c r="E128" i="20"/>
  <c r="E127" i="20"/>
  <c r="E126" i="20"/>
  <c r="E125" i="20"/>
  <c r="E124" i="20"/>
  <c r="E123" i="20"/>
  <c r="E122" i="20"/>
  <c r="E121" i="20"/>
  <c r="E120" i="20"/>
  <c r="E119" i="20"/>
  <c r="E118" i="20"/>
  <c r="E117" i="20"/>
  <c r="E116" i="20"/>
  <c r="E115" i="20"/>
  <c r="E114" i="20"/>
  <c r="J137" i="17"/>
  <c r="J136" i="17"/>
  <c r="J135" i="17"/>
  <c r="J134" i="17"/>
  <c r="J133" i="17"/>
  <c r="J132" i="17"/>
  <c r="J131" i="17"/>
  <c r="J130" i="17"/>
  <c r="J129" i="17"/>
  <c r="J128" i="17"/>
  <c r="J127" i="17"/>
  <c r="J126" i="17"/>
  <c r="J125" i="17"/>
  <c r="J124" i="17"/>
  <c r="J123" i="17"/>
  <c r="J122" i="17"/>
  <c r="J121" i="17"/>
  <c r="J120" i="17"/>
  <c r="J119" i="17"/>
  <c r="J118" i="17"/>
  <c r="F115" i="17"/>
  <c r="E115" i="17"/>
  <c r="G137" i="17"/>
  <c r="G136" i="17"/>
  <c r="G135" i="17"/>
  <c r="G134" i="17"/>
  <c r="G133" i="17"/>
  <c r="G132" i="17"/>
  <c r="G131" i="17"/>
  <c r="G130" i="17"/>
  <c r="G129" i="17"/>
  <c r="G128" i="17"/>
  <c r="G127" i="17"/>
  <c r="G126" i="17"/>
  <c r="G125" i="17"/>
  <c r="G124" i="17"/>
  <c r="G123" i="17"/>
  <c r="G122" i="17"/>
  <c r="G121" i="17"/>
  <c r="G120" i="17"/>
  <c r="G119" i="17"/>
  <c r="G118" i="17"/>
  <c r="D3" i="16"/>
  <c r="C13" i="16"/>
  <c r="C10" i="16"/>
  <c r="C7" i="16"/>
  <c r="J40" i="35" l="1"/>
  <c r="K50" i="35"/>
  <c r="J50" i="35"/>
  <c r="K61" i="35"/>
  <c r="J61" i="35"/>
  <c r="K59" i="35"/>
  <c r="J59" i="35"/>
  <c r="J44" i="35"/>
  <c r="K60" i="35"/>
  <c r="J60" i="35"/>
  <c r="AN112" i="33"/>
  <c r="AJ219" i="33"/>
  <c r="AJ81" i="33"/>
  <c r="AJ147" i="33"/>
  <c r="AG280" i="33"/>
  <c r="AJ161" i="33"/>
  <c r="AG39" i="33"/>
  <c r="AG256" i="33"/>
  <c r="AF256" i="33" s="1"/>
  <c r="AE256" i="33" s="1"/>
  <c r="AJ115" i="33"/>
  <c r="AG122" i="33"/>
  <c r="AF122" i="33" s="1"/>
  <c r="AE122" i="33" s="1"/>
  <c r="AG176" i="33"/>
  <c r="AF176" i="33" s="1"/>
  <c r="AE176" i="33" s="1"/>
  <c r="AJ105" i="33"/>
  <c r="AG71" i="33"/>
  <c r="AG296" i="33"/>
  <c r="AF296" i="33" s="1"/>
  <c r="AE296" i="33" s="1"/>
  <c r="AG272" i="33"/>
  <c r="AJ137" i="33"/>
  <c r="AK293" i="33"/>
  <c r="AG292" i="33" s="1"/>
  <c r="AF292" i="33" s="1"/>
  <c r="AE292" i="33" s="1"/>
  <c r="AK287" i="33"/>
  <c r="AG286" i="33" s="1"/>
  <c r="AF286" i="33" s="1"/>
  <c r="AE286" i="33" s="1"/>
  <c r="AK285" i="33"/>
  <c r="AG284" i="33" s="1"/>
  <c r="AK261" i="33"/>
  <c r="AG260" i="33" s="1"/>
  <c r="AK255" i="33"/>
  <c r="AK245" i="33"/>
  <c r="AG244" i="33" s="1"/>
  <c r="AF244" i="33" s="1"/>
  <c r="AE244" i="33" s="1"/>
  <c r="AK231" i="33"/>
  <c r="AG230" i="33" s="1"/>
  <c r="AF230" i="33" s="1"/>
  <c r="AE230" i="33" s="1"/>
  <c r="AK295" i="33"/>
  <c r="AG294" i="33" s="1"/>
  <c r="AF294" i="33" s="1"/>
  <c r="AE294" i="33" s="1"/>
  <c r="AL293" i="33"/>
  <c r="AM293" i="33" s="1"/>
  <c r="AN293" i="33" s="1"/>
  <c r="AL287" i="33"/>
  <c r="AG287" i="33" s="1"/>
  <c r="AF287" i="33" s="1"/>
  <c r="AE287" i="33" s="1"/>
  <c r="AM287" i="33"/>
  <c r="AN287" i="33" s="1"/>
  <c r="AL285" i="33"/>
  <c r="AM285" i="33" s="1"/>
  <c r="AN285" i="33" s="1"/>
  <c r="AK277" i="33"/>
  <c r="AG276" i="33" s="1"/>
  <c r="AK269" i="33"/>
  <c r="AG268" i="33" s="1"/>
  <c r="AK263" i="33"/>
  <c r="AG262" i="33" s="1"/>
  <c r="AF262" i="33" s="1"/>
  <c r="AE262" i="33" s="1"/>
  <c r="AL261" i="33"/>
  <c r="AM261" i="33" s="1"/>
  <c r="AN261" i="33" s="1"/>
  <c r="AL255" i="33"/>
  <c r="AM255" i="33"/>
  <c r="AN255" i="33" s="1"/>
  <c r="AK253" i="33"/>
  <c r="AG252" i="33" s="1"/>
  <c r="AK247" i="33"/>
  <c r="AL245" i="33"/>
  <c r="AM245" i="33" s="1"/>
  <c r="AN245" i="33" s="1"/>
  <c r="AK239" i="33"/>
  <c r="AG238" i="33" s="1"/>
  <c r="AF238" i="33" s="1"/>
  <c r="AE238" i="33" s="1"/>
  <c r="AL237" i="33"/>
  <c r="AK237" i="33"/>
  <c r="AG236" i="33" s="1"/>
  <c r="AF236" i="33" s="1"/>
  <c r="AM237" i="33"/>
  <c r="AL231" i="33"/>
  <c r="AG231" i="33" s="1"/>
  <c r="AF231" i="33" s="1"/>
  <c r="AE231" i="33" s="1"/>
  <c r="AM231" i="33"/>
  <c r="AK223" i="33"/>
  <c r="AG222" i="33" s="1"/>
  <c r="AK213" i="33"/>
  <c r="AG212" i="33" s="1"/>
  <c r="AF212" i="33" s="1"/>
  <c r="AE212" i="33" s="1"/>
  <c r="AM213" i="33"/>
  <c r="AK205" i="33"/>
  <c r="AG204" i="33" s="1"/>
  <c r="AF204" i="33" s="1"/>
  <c r="AE204" i="33" s="1"/>
  <c r="AM205" i="33"/>
  <c r="AN205" i="33" s="1"/>
  <c r="AK199" i="33"/>
  <c r="AG198" i="33" s="1"/>
  <c r="AF198" i="33" s="1"/>
  <c r="AE198" i="33" s="1"/>
  <c r="AL183" i="33"/>
  <c r="AM183" i="33" s="1"/>
  <c r="AK175" i="33"/>
  <c r="AK157" i="33"/>
  <c r="AL143" i="33"/>
  <c r="AM143" i="33" s="1"/>
  <c r="AN143" i="33" s="1"/>
  <c r="AK119" i="33"/>
  <c r="AK111" i="33"/>
  <c r="AK95" i="33"/>
  <c r="AG94" i="33" s="1"/>
  <c r="AF94" i="33" s="1"/>
  <c r="AE94" i="33" s="1"/>
  <c r="AK81" i="33"/>
  <c r="AM70" i="33"/>
  <c r="AK33" i="33"/>
  <c r="AL78" i="33"/>
  <c r="AM78" i="33" s="1"/>
  <c r="AN78" i="33" s="1"/>
  <c r="AL72" i="33"/>
  <c r="AL70" i="33"/>
  <c r="AL62" i="33"/>
  <c r="AL46" i="33"/>
  <c r="AG46" i="33" s="1"/>
  <c r="AF46" i="33" s="1"/>
  <c r="AE46" i="33" s="1"/>
  <c r="AJ83" i="33"/>
  <c r="AK83" i="33" s="1"/>
  <c r="AJ75" i="33"/>
  <c r="AK75" i="33" s="1"/>
  <c r="AJ67" i="33"/>
  <c r="AK67" i="33" s="1"/>
  <c r="AL58" i="33"/>
  <c r="AM58" i="33" s="1"/>
  <c r="AN58" i="33" s="1"/>
  <c r="AJ51" i="33"/>
  <c r="AK51" i="33" s="1"/>
  <c r="AL42" i="33"/>
  <c r="AM42" i="33" s="1"/>
  <c r="AN42" i="33" s="1"/>
  <c r="AL34" i="33"/>
  <c r="AM34" i="33" s="1"/>
  <c r="AJ27" i="33"/>
  <c r="AK27" i="33" s="1"/>
  <c r="AL27" i="33" s="1"/>
  <c r="AM27" i="33" s="1"/>
  <c r="AN27" i="33" s="1"/>
  <c r="AL18" i="33"/>
  <c r="AM18" i="33" s="1"/>
  <c r="AN18" i="33" s="1"/>
  <c r="AJ11" i="33"/>
  <c r="AK11" i="33" s="1"/>
  <c r="AL11" i="33" s="1"/>
  <c r="AM11" i="33" s="1"/>
  <c r="AL297" i="33"/>
  <c r="AL281" i="33"/>
  <c r="AL257" i="33"/>
  <c r="AM257" i="33" s="1"/>
  <c r="AN257" i="33" s="1"/>
  <c r="AK225" i="33"/>
  <c r="AG224" i="33" s="1"/>
  <c r="AF224" i="33" s="1"/>
  <c r="AE224" i="33" s="1"/>
  <c r="AK219" i="33"/>
  <c r="AK221" i="33"/>
  <c r="AG220" i="33" s="1"/>
  <c r="AF220" i="33" s="1"/>
  <c r="AE220" i="33" s="1"/>
  <c r="AL213" i="33"/>
  <c r="AK207" i="33"/>
  <c r="AG206" i="33" s="1"/>
  <c r="AF206" i="33" s="1"/>
  <c r="AE206" i="33" s="1"/>
  <c r="AL205" i="33"/>
  <c r="AL199" i="33"/>
  <c r="AM199" i="33" s="1"/>
  <c r="AN199" i="33" s="1"/>
  <c r="AK197" i="33"/>
  <c r="AK183" i="33"/>
  <c r="AL175" i="33"/>
  <c r="AM175" i="33" s="1"/>
  <c r="AN175" i="33" s="1"/>
  <c r="AK173" i="33"/>
  <c r="AG172" i="33" s="1"/>
  <c r="AF172" i="33" s="1"/>
  <c r="AK167" i="33"/>
  <c r="AL167" i="33" s="1"/>
  <c r="AM167" i="33" s="1"/>
  <c r="AN167" i="33" s="1"/>
  <c r="AL157" i="33"/>
  <c r="AM157" i="33" s="1"/>
  <c r="AN157" i="33" s="1"/>
  <c r="AK143" i="33"/>
  <c r="AG142" i="33" s="1"/>
  <c r="AK135" i="33"/>
  <c r="AG134" i="33" s="1"/>
  <c r="AK127" i="33"/>
  <c r="AG126" i="33" s="1"/>
  <c r="AF126" i="33" s="1"/>
  <c r="AE126" i="33" s="1"/>
  <c r="AK125" i="33"/>
  <c r="AG124" i="33" s="1"/>
  <c r="AL111" i="33"/>
  <c r="AM111" i="33" s="1"/>
  <c r="AN111" i="33" s="1"/>
  <c r="AK109" i="33"/>
  <c r="AG108" i="33" s="1"/>
  <c r="AF108" i="33" s="1"/>
  <c r="AE108" i="33" s="1"/>
  <c r="AK103" i="33"/>
  <c r="AG102" i="33" s="1"/>
  <c r="AF102" i="33" s="1"/>
  <c r="AE102" i="33" s="1"/>
  <c r="AK101" i="33"/>
  <c r="AK87" i="33"/>
  <c r="AG86" i="33" s="1"/>
  <c r="AF86" i="33" s="1"/>
  <c r="AE86" i="33" s="1"/>
  <c r="AM62" i="33"/>
  <c r="AN62" i="33" s="1"/>
  <c r="AK49" i="33"/>
  <c r="AG48" i="33" s="1"/>
  <c r="AF48" i="33" s="1"/>
  <c r="AE48" i="33" s="1"/>
  <c r="AM46" i="33"/>
  <c r="AN46" i="33" s="1"/>
  <c r="AK25" i="33"/>
  <c r="AM22" i="33"/>
  <c r="AN22" i="33" s="1"/>
  <c r="AM75" i="33"/>
  <c r="AN75" i="33" s="1"/>
  <c r="AM59" i="33"/>
  <c r="AN59" i="33" s="1"/>
  <c r="AL54" i="33"/>
  <c r="AM54" i="33" s="1"/>
  <c r="AN54" i="33" s="1"/>
  <c r="AL40" i="33"/>
  <c r="AG40" i="33" s="1"/>
  <c r="AF40" i="33" s="1"/>
  <c r="AE40" i="33" s="1"/>
  <c r="AL38" i="33"/>
  <c r="AM38" i="33" s="1"/>
  <c r="AN38" i="33" s="1"/>
  <c r="AN34" i="33"/>
  <c r="AL30" i="33"/>
  <c r="AM30" i="33" s="1"/>
  <c r="AN30" i="33" s="1"/>
  <c r="AN26" i="33"/>
  <c r="AL22" i="33"/>
  <c r="AL82" i="33"/>
  <c r="AM82" i="33" s="1"/>
  <c r="AN82" i="33" s="1"/>
  <c r="AL74" i="33"/>
  <c r="AM74" i="33" s="1"/>
  <c r="AN74" i="33" s="1"/>
  <c r="AL66" i="33"/>
  <c r="AM66" i="33" s="1"/>
  <c r="AN66" i="33" s="1"/>
  <c r="AJ59" i="33"/>
  <c r="AK59" i="33" s="1"/>
  <c r="AL50" i="33"/>
  <c r="AM50" i="33" s="1"/>
  <c r="AN50" i="33" s="1"/>
  <c r="AJ43" i="33"/>
  <c r="AK43" i="33" s="1"/>
  <c r="AJ35" i="33"/>
  <c r="AK35" i="33" s="1"/>
  <c r="AL26" i="33"/>
  <c r="AM26" i="33" s="1"/>
  <c r="AJ19" i="33"/>
  <c r="AK19" i="33" s="1"/>
  <c r="AM297" i="33"/>
  <c r="AN297" i="33" s="1"/>
  <c r="AK283" i="33"/>
  <c r="AM281" i="33"/>
  <c r="AK275" i="33"/>
  <c r="AM273" i="33"/>
  <c r="AN273" i="33" s="1"/>
  <c r="AM267" i="33"/>
  <c r="AK265" i="33"/>
  <c r="AK259" i="33"/>
  <c r="AK251" i="33"/>
  <c r="AL251" i="33" s="1"/>
  <c r="AM251" i="33" s="1"/>
  <c r="AK227" i="33"/>
  <c r="AL225" i="33"/>
  <c r="AM225" i="33" s="1"/>
  <c r="AN225" i="33" s="1"/>
  <c r="AK211" i="33"/>
  <c r="AG210" i="33" s="1"/>
  <c r="AF210" i="33" s="1"/>
  <c r="AK203" i="33"/>
  <c r="AG202" i="33" s="1"/>
  <c r="AL195" i="33"/>
  <c r="AM195" i="33" s="1"/>
  <c r="AN195" i="33" s="1"/>
  <c r="AM177" i="33"/>
  <c r="AN177" i="33" s="1"/>
  <c r="AK171" i="33"/>
  <c r="AG170" i="33" s="1"/>
  <c r="AF170" i="33" s="1"/>
  <c r="AE170" i="33" s="1"/>
  <c r="AK163" i="33"/>
  <c r="AK161" i="33"/>
  <c r="AK147" i="33"/>
  <c r="AK137" i="33"/>
  <c r="AG136" i="33" s="1"/>
  <c r="AF136" i="33" s="1"/>
  <c r="AE136" i="33" s="1"/>
  <c r="AK131" i="33"/>
  <c r="AG130" i="33" s="1"/>
  <c r="AL123" i="33"/>
  <c r="AM123" i="33" s="1"/>
  <c r="AN123" i="33" s="1"/>
  <c r="AL121" i="33"/>
  <c r="AG121" i="33" s="1"/>
  <c r="AK115" i="33"/>
  <c r="AL107" i="33"/>
  <c r="AM107" i="33" s="1"/>
  <c r="AN107" i="33" s="1"/>
  <c r="AK105" i="33"/>
  <c r="AG104" i="33" s="1"/>
  <c r="AL99" i="33"/>
  <c r="AM99" i="33" s="1"/>
  <c r="AK97" i="33"/>
  <c r="AG96" i="33" s="1"/>
  <c r="AL91" i="33"/>
  <c r="AM91" i="33" s="1"/>
  <c r="AN91" i="33" s="1"/>
  <c r="AK85" i="33"/>
  <c r="AN79" i="33"/>
  <c r="AK77" i="33"/>
  <c r="AG76" i="33" s="1"/>
  <c r="AF76" i="33" s="1"/>
  <c r="AE76" i="33" s="1"/>
  <c r="AK69" i="33"/>
  <c r="AL43" i="33"/>
  <c r="AM43" i="33" s="1"/>
  <c r="AN43" i="33" s="1"/>
  <c r="AK21" i="33"/>
  <c r="AL21" i="33" s="1"/>
  <c r="AG21" i="33" s="1"/>
  <c r="AM21" i="33"/>
  <c r="AN21" i="33" s="1"/>
  <c r="AM270" i="33"/>
  <c r="AN270" i="33" s="1"/>
  <c r="AJ271" i="33"/>
  <c r="AK271" i="33" s="1"/>
  <c r="AN260" i="33"/>
  <c r="AM248" i="33"/>
  <c r="AJ243" i="33"/>
  <c r="AM238" i="33"/>
  <c r="AN238" i="33" s="1"/>
  <c r="AM230" i="33"/>
  <c r="AN230" i="33" s="1"/>
  <c r="AM214" i="33"/>
  <c r="AN214" i="33" s="1"/>
  <c r="AM202" i="33"/>
  <c r="AN202" i="33" s="1"/>
  <c r="AM186" i="33"/>
  <c r="AN186" i="33" s="1"/>
  <c r="AM182" i="33"/>
  <c r="AN182" i="33" s="1"/>
  <c r="AM170" i="33"/>
  <c r="AN170" i="33" s="1"/>
  <c r="AM154" i="33"/>
  <c r="AN154" i="33" s="1"/>
  <c r="AM150" i="33"/>
  <c r="AN150" i="33" s="1"/>
  <c r="AM122" i="33"/>
  <c r="AN122" i="33" s="1"/>
  <c r="AM90" i="33"/>
  <c r="AN90" i="33" s="1"/>
  <c r="AM86" i="33"/>
  <c r="AN86" i="33" s="1"/>
  <c r="AJ291" i="33"/>
  <c r="AK291" i="33" s="1"/>
  <c r="AG290" i="33" s="1"/>
  <c r="AF290" i="33" s="1"/>
  <c r="AM282" i="33"/>
  <c r="AN282" i="33" s="1"/>
  <c r="AL282" i="33"/>
  <c r="AJ265" i="33"/>
  <c r="AL254" i="33"/>
  <c r="AM254" i="33" s="1"/>
  <c r="AN254" i="33" s="1"/>
  <c r="AL250" i="33"/>
  <c r="AM250" i="33" s="1"/>
  <c r="AN250" i="33" s="1"/>
  <c r="AN224" i="33"/>
  <c r="AJ197" i="33"/>
  <c r="AL160" i="33"/>
  <c r="AM160" i="33" s="1"/>
  <c r="AN136" i="33"/>
  <c r="AM108" i="33"/>
  <c r="AN108" i="33" s="1"/>
  <c r="AN96" i="33"/>
  <c r="AK63" i="33"/>
  <c r="AL63" i="33" s="1"/>
  <c r="AM63" i="33" s="1"/>
  <c r="AN63" i="33" s="1"/>
  <c r="AL60" i="33"/>
  <c r="AM60" i="33" s="1"/>
  <c r="AN48" i="33"/>
  <c r="AJ25" i="33"/>
  <c r="AL258" i="33"/>
  <c r="AM258" i="33" s="1"/>
  <c r="AN258" i="33" s="1"/>
  <c r="AJ229" i="33"/>
  <c r="AL226" i="33"/>
  <c r="AM226" i="33" s="1"/>
  <c r="AN226" i="33" s="1"/>
  <c r="AJ215" i="33"/>
  <c r="AK215" i="33" s="1"/>
  <c r="AM140" i="33"/>
  <c r="AN140" i="33" s="1"/>
  <c r="AN76" i="33"/>
  <c r="AN72" i="33"/>
  <c r="AN68" i="33"/>
  <c r="AJ41" i="33"/>
  <c r="AK41" i="33" s="1"/>
  <c r="AL41" i="33" s="1"/>
  <c r="AM41" i="33" s="1"/>
  <c r="AN41" i="33" s="1"/>
  <c r="AN276" i="33"/>
  <c r="AJ191" i="33"/>
  <c r="AK191" i="33" s="1"/>
  <c r="AM156" i="33"/>
  <c r="AN156" i="33" s="1"/>
  <c r="AM152" i="33"/>
  <c r="AN152" i="33" s="1"/>
  <c r="AJ37" i="33"/>
  <c r="AK37" i="33" s="1"/>
  <c r="AM222" i="33"/>
  <c r="AN222" i="33" s="1"/>
  <c r="AM176" i="33"/>
  <c r="AN176" i="33" s="1"/>
  <c r="AJ117" i="33"/>
  <c r="AK117" i="33" s="1"/>
  <c r="AM80" i="33"/>
  <c r="AM28" i="33"/>
  <c r="AN28" i="33" s="1"/>
  <c r="AK23" i="33"/>
  <c r="AL23" i="33" s="1"/>
  <c r="AM23" i="33" s="1"/>
  <c r="AN23" i="33" s="1"/>
  <c r="AK195" i="33"/>
  <c r="AG194" i="33" s="1"/>
  <c r="AF194" i="33" s="1"/>
  <c r="AE194" i="33" s="1"/>
  <c r="AK193" i="33"/>
  <c r="AG192" i="33" s="1"/>
  <c r="AF192" i="33" s="1"/>
  <c r="AE192" i="33" s="1"/>
  <c r="AK185" i="33"/>
  <c r="AG184" i="33" s="1"/>
  <c r="AF184" i="33" s="1"/>
  <c r="AE184" i="33" s="1"/>
  <c r="AL177" i="33"/>
  <c r="AL171" i="33"/>
  <c r="AM171" i="33" s="1"/>
  <c r="AN171" i="33" s="1"/>
  <c r="AK155" i="33"/>
  <c r="AG154" i="33" s="1"/>
  <c r="AF154" i="33" s="1"/>
  <c r="AK153" i="33"/>
  <c r="AL147" i="33"/>
  <c r="AM147" i="33" s="1"/>
  <c r="AN147" i="33" s="1"/>
  <c r="AL137" i="33"/>
  <c r="AM137" i="33" s="1"/>
  <c r="AN137" i="33" s="1"/>
  <c r="AL131" i="33"/>
  <c r="AM131" i="33"/>
  <c r="AN131" i="33" s="1"/>
  <c r="AK129" i="33"/>
  <c r="AK121" i="33"/>
  <c r="AM121" i="33"/>
  <c r="AN121" i="33" s="1"/>
  <c r="AL115" i="33"/>
  <c r="AG115" i="33" s="1"/>
  <c r="AM115" i="33"/>
  <c r="AN115" i="33" s="1"/>
  <c r="AK107" i="33"/>
  <c r="AG106" i="33" s="1"/>
  <c r="AF106" i="33" s="1"/>
  <c r="AE106" i="33" s="1"/>
  <c r="AL105" i="33"/>
  <c r="AM105" i="33" s="1"/>
  <c r="AN105" i="33" s="1"/>
  <c r="AK99" i="33"/>
  <c r="AG98" i="33" s="1"/>
  <c r="AF98" i="33" s="1"/>
  <c r="AE98" i="33" s="1"/>
  <c r="AL97" i="33"/>
  <c r="AM97" i="33" s="1"/>
  <c r="AN97" i="33" s="1"/>
  <c r="AK91" i="33"/>
  <c r="AG90" i="33" s="1"/>
  <c r="AK89" i="33"/>
  <c r="AL83" i="33"/>
  <c r="AM83" i="33" s="1"/>
  <c r="AN83" i="33" s="1"/>
  <c r="AL75" i="33"/>
  <c r="AG75" i="33" s="1"/>
  <c r="AL67" i="33"/>
  <c r="AM67" i="33" s="1"/>
  <c r="AN67" i="33" s="1"/>
  <c r="AL59" i="33"/>
  <c r="AG59" i="33" s="1"/>
  <c r="AF59" i="33" s="1"/>
  <c r="AL51" i="33"/>
  <c r="AM51" i="33" s="1"/>
  <c r="AN51" i="33" s="1"/>
  <c r="AK45" i="33"/>
  <c r="AG44" i="33" s="1"/>
  <c r="AF44" i="33" s="1"/>
  <c r="AE44" i="33" s="1"/>
  <c r="AM45" i="33"/>
  <c r="AN45" i="33" s="1"/>
  <c r="AN39" i="33"/>
  <c r="AL35" i="33"/>
  <c r="AM35" i="33" s="1"/>
  <c r="AN35" i="33" s="1"/>
  <c r="AK29" i="33"/>
  <c r="AG28" i="33" s="1"/>
  <c r="AL19" i="33"/>
  <c r="AM19" i="33" s="1"/>
  <c r="AN19" i="33" s="1"/>
  <c r="AN300" i="33"/>
  <c r="AL298" i="33"/>
  <c r="AM280" i="33"/>
  <c r="AN280" i="33" s="1"/>
  <c r="AM274" i="33"/>
  <c r="AN274" i="33" s="1"/>
  <c r="AN236" i="33"/>
  <c r="AN268" i="33"/>
  <c r="AL266" i="33"/>
  <c r="AM266" i="33" s="1"/>
  <c r="AN266" i="33" s="1"/>
  <c r="AJ249" i="33"/>
  <c r="AK249" i="33" s="1"/>
  <c r="AG248" i="33" s="1"/>
  <c r="AF248" i="33" s="1"/>
  <c r="AE248" i="33" s="1"/>
  <c r="AN248" i="33"/>
  <c r="AL246" i="33"/>
  <c r="AM242" i="33"/>
  <c r="AN242" i="33" s="1"/>
  <c r="AM234" i="33"/>
  <c r="AN234" i="33" s="1"/>
  <c r="AM218" i="33"/>
  <c r="AN218" i="33" s="1"/>
  <c r="AM198" i="33"/>
  <c r="AN198" i="33" s="1"/>
  <c r="AM166" i="33"/>
  <c r="AN166" i="33" s="1"/>
  <c r="AM134" i="33"/>
  <c r="AN134" i="33" s="1"/>
  <c r="AM106" i="33"/>
  <c r="AN106" i="33" s="1"/>
  <c r="AM102" i="33"/>
  <c r="AN102" i="33" s="1"/>
  <c r="AJ207" i="33"/>
  <c r="AM172" i="33"/>
  <c r="AN172" i="33" s="1"/>
  <c r="AN160" i="33"/>
  <c r="AJ133" i="33"/>
  <c r="AK133" i="33" s="1"/>
  <c r="AN60" i="33"/>
  <c r="AM296" i="33"/>
  <c r="AN296" i="33" s="1"/>
  <c r="AN284" i="33"/>
  <c r="AM262" i="33"/>
  <c r="AN262" i="33" s="1"/>
  <c r="AN244" i="33"/>
  <c r="AM204" i="33"/>
  <c r="AN204" i="33" s="1"/>
  <c r="AN192" i="33"/>
  <c r="AL174" i="33"/>
  <c r="AM174" i="33" s="1"/>
  <c r="AN174" i="33" s="1"/>
  <c r="AJ165" i="33"/>
  <c r="AK165" i="33" s="1"/>
  <c r="AL162" i="33"/>
  <c r="AM162" i="33" s="1"/>
  <c r="AN162" i="33" s="1"/>
  <c r="AJ151" i="33"/>
  <c r="AK151" i="33" s="1"/>
  <c r="AN104" i="33"/>
  <c r="AM72" i="33"/>
  <c r="AK55" i="33"/>
  <c r="AL55" i="33" s="1"/>
  <c r="AM55" i="33" s="1"/>
  <c r="AN55" i="33" s="1"/>
  <c r="AL29" i="33"/>
  <c r="AM29" i="33" s="1"/>
  <c r="AN29" i="33" s="1"/>
  <c r="AN184" i="33"/>
  <c r="AJ169" i="33"/>
  <c r="AK169" i="33" s="1"/>
  <c r="AM158" i="33"/>
  <c r="AN158" i="33" s="1"/>
  <c r="AJ135" i="33"/>
  <c r="AJ57" i="33"/>
  <c r="AK57" i="33" s="1"/>
  <c r="AL49" i="33"/>
  <c r="AM49" i="33" s="1"/>
  <c r="AN49" i="33" s="1"/>
  <c r="AK47" i="33"/>
  <c r="AL47" i="33" s="1"/>
  <c r="AM47" i="33" s="1"/>
  <c r="AN47" i="33" s="1"/>
  <c r="AJ17" i="33"/>
  <c r="AK17" i="33" s="1"/>
  <c r="AJ233" i="33"/>
  <c r="AK233" i="33" s="1"/>
  <c r="AM220" i="33"/>
  <c r="AN220" i="33" s="1"/>
  <c r="AM216" i="33"/>
  <c r="AN216" i="33" s="1"/>
  <c r="AN213" i="33"/>
  <c r="AJ159" i="33"/>
  <c r="AK159" i="33" s="1"/>
  <c r="AN80" i="33"/>
  <c r="AN70" i="33"/>
  <c r="AJ61" i="33"/>
  <c r="AK61" i="33" s="1"/>
  <c r="AN231" i="33"/>
  <c r="AJ73" i="33"/>
  <c r="AK73" i="33" s="1"/>
  <c r="AM294" i="33"/>
  <c r="AN294" i="33" s="1"/>
  <c r="AJ235" i="33"/>
  <c r="AK235" i="33" s="1"/>
  <c r="AJ201" i="33"/>
  <c r="AK201" i="33" s="1"/>
  <c r="AG200" i="33" s="1"/>
  <c r="AF200" i="33" s="1"/>
  <c r="AE200" i="33" s="1"/>
  <c r="AJ179" i="33"/>
  <c r="AM144" i="33"/>
  <c r="AN144" i="33"/>
  <c r="AM114" i="33"/>
  <c r="AN114" i="33" s="1"/>
  <c r="AL114" i="33"/>
  <c r="AJ77" i="33"/>
  <c r="AM44" i="33"/>
  <c r="AN44" i="33" s="1"/>
  <c r="AM40" i="33"/>
  <c r="AM286" i="33"/>
  <c r="AN286" i="33" s="1"/>
  <c r="AL264" i="33"/>
  <c r="AM264" i="33" s="1"/>
  <c r="AN264" i="33"/>
  <c r="AN237" i="33"/>
  <c r="AL208" i="33"/>
  <c r="AM190" i="33"/>
  <c r="AN190" i="33" s="1"/>
  <c r="AL190" i="33"/>
  <c r="AM124" i="33"/>
  <c r="AN124" i="33" s="1"/>
  <c r="AM64" i="33"/>
  <c r="AL16" i="33"/>
  <c r="AM16" i="33" s="1"/>
  <c r="AN16" i="33" s="1"/>
  <c r="AL240" i="33"/>
  <c r="AM240" i="33" s="1"/>
  <c r="AN240" i="33" s="1"/>
  <c r="AJ53" i="33"/>
  <c r="AK53" i="33" s="1"/>
  <c r="AM180" i="33"/>
  <c r="AN180" i="33" s="1"/>
  <c r="AM298" i="33"/>
  <c r="AN298" i="33" s="1"/>
  <c r="AN251" i="33"/>
  <c r="AJ189" i="33"/>
  <c r="AJ187" i="33"/>
  <c r="AK187" i="33" s="1"/>
  <c r="AL92" i="33"/>
  <c r="AM92" i="33" s="1"/>
  <c r="AN92" i="33" s="1"/>
  <c r="AM246" i="33"/>
  <c r="AN246" i="33" s="1"/>
  <c r="AM212" i="33"/>
  <c r="AN212" i="33" s="1"/>
  <c r="AM194" i="33"/>
  <c r="AN194" i="33" s="1"/>
  <c r="AN183" i="33"/>
  <c r="AJ145" i="33"/>
  <c r="AK145" i="33" s="1"/>
  <c r="AL132" i="33"/>
  <c r="AL100" i="33"/>
  <c r="AM100" i="33" s="1"/>
  <c r="AN100" i="33" s="1"/>
  <c r="AM232" i="33"/>
  <c r="AN232" i="33" s="1"/>
  <c r="AL148" i="33"/>
  <c r="AM164" i="33"/>
  <c r="AN164" i="33" s="1"/>
  <c r="AJ279" i="33"/>
  <c r="AK279" i="33" s="1"/>
  <c r="AL118" i="33"/>
  <c r="AM118" i="33" s="1"/>
  <c r="AN118" i="33" s="1"/>
  <c r="AL218" i="33"/>
  <c r="AL196" i="33"/>
  <c r="AM196" i="33" s="1"/>
  <c r="AN196" i="33" s="1"/>
  <c r="AM292" i="33"/>
  <c r="AN292" i="33" s="1"/>
  <c r="AJ181" i="33"/>
  <c r="AK181" i="33" s="1"/>
  <c r="AJ149" i="33"/>
  <c r="AM88" i="33"/>
  <c r="AN88" i="33" s="1"/>
  <c r="AN40" i="33"/>
  <c r="AJ211" i="33"/>
  <c r="AM208" i="33"/>
  <c r="AN208" i="33" s="1"/>
  <c r="AM188" i="33"/>
  <c r="AN188" i="33" s="1"/>
  <c r="AM178" i="33"/>
  <c r="AN178" i="33" s="1"/>
  <c r="AL178" i="33"/>
  <c r="AL146" i="33"/>
  <c r="AM146" i="33" s="1"/>
  <c r="AN146" i="33" s="1"/>
  <c r="AM126" i="33"/>
  <c r="AN126" i="33" s="1"/>
  <c r="AM120" i="33"/>
  <c r="AN120" i="33" s="1"/>
  <c r="AN64" i="33"/>
  <c r="AM36" i="33"/>
  <c r="AN36" i="33" s="1"/>
  <c r="AM31" i="33"/>
  <c r="AN31" i="33" s="1"/>
  <c r="AL228" i="33"/>
  <c r="AM228" i="33" s="1"/>
  <c r="AN228" i="33" s="1"/>
  <c r="AJ299" i="33"/>
  <c r="AK299" i="33" s="1"/>
  <c r="AM148" i="33"/>
  <c r="AN148" i="33" s="1"/>
  <c r="AJ139" i="33"/>
  <c r="AK139" i="33" s="1"/>
  <c r="AL56" i="33"/>
  <c r="AM56" i="33" s="1"/>
  <c r="AN56" i="33" s="1"/>
  <c r="AM32" i="33"/>
  <c r="AN32" i="33" s="1"/>
  <c r="AM142" i="33"/>
  <c r="AN142" i="33" s="1"/>
  <c r="AL24" i="33"/>
  <c r="AM24" i="33" s="1"/>
  <c r="AN24" i="33" s="1"/>
  <c r="AJ289" i="33"/>
  <c r="AK289" i="33" s="1"/>
  <c r="AN281" i="33"/>
  <c r="AJ209" i="33"/>
  <c r="AK209" i="33" s="1"/>
  <c r="AL156" i="33"/>
  <c r="AM132" i="33"/>
  <c r="AN132" i="33" s="1"/>
  <c r="AL116" i="33"/>
  <c r="AM116" i="33" s="1"/>
  <c r="AN116" i="33" s="1"/>
  <c r="AN99" i="33"/>
  <c r="AJ93" i="33"/>
  <c r="AK93" i="33" s="1"/>
  <c r="AM71" i="33"/>
  <c r="AN71" i="33" s="1"/>
  <c r="AL52" i="33"/>
  <c r="AM52" i="33" s="1"/>
  <c r="AN52" i="33" s="1"/>
  <c r="AN267" i="33"/>
  <c r="AJ217" i="33"/>
  <c r="AK217" i="33" s="1"/>
  <c r="AL182" i="33"/>
  <c r="AM256" i="33"/>
  <c r="AN256" i="33" s="1"/>
  <c r="AJ141" i="33"/>
  <c r="AK141" i="33" s="1"/>
  <c r="AM104" i="33"/>
  <c r="AJ65" i="33"/>
  <c r="AM268" i="33"/>
  <c r="AJ113" i="33"/>
  <c r="AL45" i="33"/>
  <c r="AJ241" i="33"/>
  <c r="AK241" i="33" s="1"/>
  <c r="AL241" i="33" s="1"/>
  <c r="AM241" i="33" s="1"/>
  <c r="AN241" i="33" s="1"/>
  <c r="K45" i="35"/>
  <c r="J45" i="35"/>
  <c r="K58" i="35"/>
  <c r="J58" i="35"/>
  <c r="K46" i="35"/>
  <c r="J46" i="35"/>
  <c r="K41" i="35"/>
  <c r="J41" i="35"/>
  <c r="K34" i="35"/>
  <c r="J34" i="35"/>
  <c r="K49" i="35"/>
  <c r="J49" i="35"/>
  <c r="K43" i="35"/>
  <c r="J43" i="35"/>
  <c r="K37" i="35"/>
  <c r="J37" i="35"/>
  <c r="K56" i="35"/>
  <c r="J56" i="35"/>
  <c r="K57" i="35"/>
  <c r="J57" i="35"/>
  <c r="K53" i="35"/>
  <c r="J53" i="35"/>
  <c r="K52" i="35"/>
  <c r="J52" i="35"/>
  <c r="K54" i="35"/>
  <c r="J54" i="35"/>
  <c r="K42" i="35"/>
  <c r="J42" i="35"/>
  <c r="K51" i="35"/>
  <c r="J51" i="35"/>
  <c r="K55" i="35"/>
  <c r="J55" i="35"/>
  <c r="K35" i="35"/>
  <c r="J35" i="35"/>
  <c r="K48" i="35"/>
  <c r="J48" i="35"/>
  <c r="K47" i="35"/>
  <c r="J47" i="35"/>
  <c r="K36" i="35"/>
  <c r="J36" i="35"/>
  <c r="K38" i="35"/>
  <c r="J38" i="35"/>
  <c r="K33" i="35"/>
  <c r="J33" i="35"/>
  <c r="AG52" i="33"/>
  <c r="AF52" i="33" s="1"/>
  <c r="AG20" i="33"/>
  <c r="AF20" i="33" s="1"/>
  <c r="AE20" i="33" s="1"/>
  <c r="AG72" i="33"/>
  <c r="AF72" i="33" s="1"/>
  <c r="AE72" i="33" s="1"/>
  <c r="AG250" i="33"/>
  <c r="AF250" i="33" s="1"/>
  <c r="AE250" i="33" s="1"/>
  <c r="AG110" i="33"/>
  <c r="AF110" i="33" s="1"/>
  <c r="AG111" i="33"/>
  <c r="AF111" i="33" s="1"/>
  <c r="AE111" i="33" s="1"/>
  <c r="AF280" i="33"/>
  <c r="AE280" i="33" s="1"/>
  <c r="AF272" i="33"/>
  <c r="AE272" i="33" s="1"/>
  <c r="AF202" i="33"/>
  <c r="AE202" i="33" s="1"/>
  <c r="AG166" i="33"/>
  <c r="AF166" i="33" s="1"/>
  <c r="AE166" i="33" s="1"/>
  <c r="AG167" i="33"/>
  <c r="AF167" i="33" s="1"/>
  <c r="AE167" i="33" s="1"/>
  <c r="AF134" i="33"/>
  <c r="AE134" i="33" s="1"/>
  <c r="AG120" i="33"/>
  <c r="AF120" i="33" s="1"/>
  <c r="AG74" i="33"/>
  <c r="AF74" i="33" s="1"/>
  <c r="AG42" i="33"/>
  <c r="AF42" i="33" s="1"/>
  <c r="AE42" i="33" s="1"/>
  <c r="AG34" i="33"/>
  <c r="AF34" i="33" s="1"/>
  <c r="AG255" i="33"/>
  <c r="AF255" i="33" s="1"/>
  <c r="AG300" i="33"/>
  <c r="AG245" i="33"/>
  <c r="AF245" i="33" s="1"/>
  <c r="AE245" i="33" s="1"/>
  <c r="AG131" i="33"/>
  <c r="AF131" i="33" s="1"/>
  <c r="AE131" i="33" s="1"/>
  <c r="AG99" i="33"/>
  <c r="AG257" i="33"/>
  <c r="AF257" i="33" s="1"/>
  <c r="AE257" i="33" s="1"/>
  <c r="AG107" i="33"/>
  <c r="AF107" i="33" s="1"/>
  <c r="AE107" i="33" s="1"/>
  <c r="AG177" i="33"/>
  <c r="AF177" i="33" s="1"/>
  <c r="AE177" i="33" s="1"/>
  <c r="AG79" i="33"/>
  <c r="AF79" i="33" s="1"/>
  <c r="AE79" i="33" s="1"/>
  <c r="AG22" i="33"/>
  <c r="AF22" i="33" s="1"/>
  <c r="AE22" i="33" s="1"/>
  <c r="AG293" i="33"/>
  <c r="AF293" i="33" s="1"/>
  <c r="AE293" i="33" s="1"/>
  <c r="AG67" i="33"/>
  <c r="AF67" i="33" s="1"/>
  <c r="AE67" i="33" s="1"/>
  <c r="AG285" i="33"/>
  <c r="AF285" i="33" s="1"/>
  <c r="AE285" i="33" s="1"/>
  <c r="AG237" i="33"/>
  <c r="AG213" i="33"/>
  <c r="AF213" i="33" s="1"/>
  <c r="AE213" i="33" s="1"/>
  <c r="AF130" i="33"/>
  <c r="AF104" i="33"/>
  <c r="AE104" i="33" s="1"/>
  <c r="AG30" i="33"/>
  <c r="AG78" i="33"/>
  <c r="AF78" i="33" s="1"/>
  <c r="AE78" i="33" s="1"/>
  <c r="AG58" i="33"/>
  <c r="AF58" i="33" s="1"/>
  <c r="AE58" i="33" s="1"/>
  <c r="AG70" i="33"/>
  <c r="AF70" i="33" s="1"/>
  <c r="AE70" i="33" s="1"/>
  <c r="AG38" i="33"/>
  <c r="AF38" i="33" s="1"/>
  <c r="AG18" i="33"/>
  <c r="AF18" i="33" s="1"/>
  <c r="AE18" i="33" s="1"/>
  <c r="AG297" i="33"/>
  <c r="AF297" i="33" s="1"/>
  <c r="AE297" i="33" s="1"/>
  <c r="AG267" i="33"/>
  <c r="AF267" i="33" s="1"/>
  <c r="AE267" i="33" s="1"/>
  <c r="AG147" i="33"/>
  <c r="AF147" i="33" s="1"/>
  <c r="AE147" i="33" s="1"/>
  <c r="AG19" i="33"/>
  <c r="AG281" i="33"/>
  <c r="AF281" i="33" s="1"/>
  <c r="AG225" i="33"/>
  <c r="AF225" i="33" s="1"/>
  <c r="AE225" i="33" s="1"/>
  <c r="AG62" i="33"/>
  <c r="AF62" i="33" s="1"/>
  <c r="AE62" i="33" s="1"/>
  <c r="AG31" i="33"/>
  <c r="AG54" i="33"/>
  <c r="AF54" i="33" s="1"/>
  <c r="AE54" i="33" s="1"/>
  <c r="AG205" i="33"/>
  <c r="AF205" i="33" s="1"/>
  <c r="AG91" i="33"/>
  <c r="AG63" i="33"/>
  <c r="AF63" i="33" s="1"/>
  <c r="AE63" i="33" s="1"/>
  <c r="AG199" i="33"/>
  <c r="AF199" i="33" s="1"/>
  <c r="AE199" i="33" s="1"/>
  <c r="AG143" i="33"/>
  <c r="AF143" i="33" s="1"/>
  <c r="AE143" i="33" s="1"/>
  <c r="AG175" i="33"/>
  <c r="AF175" i="33" s="1"/>
  <c r="AG273" i="33"/>
  <c r="AF273" i="33" s="1"/>
  <c r="AF284" i="33"/>
  <c r="AE284" i="33" s="1"/>
  <c r="AF260" i="33"/>
  <c r="AE260" i="33" s="1"/>
  <c r="AF142" i="33"/>
  <c r="AE142" i="33" s="1"/>
  <c r="AF124" i="33"/>
  <c r="AE124" i="33" s="1"/>
  <c r="AF276" i="33"/>
  <c r="AE276" i="33" s="1"/>
  <c r="AF268" i="33"/>
  <c r="AE268" i="33" s="1"/>
  <c r="AF252" i="33"/>
  <c r="AE252" i="33" s="1"/>
  <c r="AF222" i="33"/>
  <c r="AE222" i="33" s="1"/>
  <c r="AF71" i="33"/>
  <c r="AE71" i="33" s="1"/>
  <c r="AF39" i="33"/>
  <c r="AE39" i="33" s="1"/>
  <c r="AF28" i="33"/>
  <c r="AE28" i="33" s="1"/>
  <c r="Q32" i="35"/>
  <c r="S32" i="35"/>
  <c r="O32" i="35"/>
  <c r="P32" i="35"/>
  <c r="R32" i="35"/>
  <c r="DH120" i="34"/>
  <c r="BG44" i="34"/>
  <c r="BV63" i="34"/>
  <c r="L32" i="35"/>
  <c r="O2" i="35" s="1"/>
  <c r="M32" i="35"/>
  <c r="N32" i="35"/>
  <c r="AJ6" i="33"/>
  <c r="N63" i="34"/>
  <c r="AR63" i="34"/>
  <c r="CK120" i="34"/>
  <c r="AK12" i="33"/>
  <c r="AL12" i="33" s="1"/>
  <c r="AM12" i="33" s="1"/>
  <c r="AN12" i="33" s="1"/>
  <c r="AK8" i="33"/>
  <c r="AL8" i="33"/>
  <c r="AI5" i="33"/>
  <c r="AJ5" i="33" s="1"/>
  <c r="AN11" i="33"/>
  <c r="AK10" i="33"/>
  <c r="AL10" i="33" s="1"/>
  <c r="AM10" i="33" s="1"/>
  <c r="AN10" i="33" s="1"/>
  <c r="AL7" i="33"/>
  <c r="AM7" i="33" s="1"/>
  <c r="AN7" i="33" s="1"/>
  <c r="AL15" i="33"/>
  <c r="AM15" i="33" s="1"/>
  <c r="AN15" i="33" s="1"/>
  <c r="AL14" i="33"/>
  <c r="AM14" i="33" s="1"/>
  <c r="AN14" i="33" s="1"/>
  <c r="AI13" i="33"/>
  <c r="AJ13" i="33" s="1"/>
  <c r="AK13" i="33" s="1"/>
  <c r="AL13" i="33" s="1"/>
  <c r="AM13" i="33" s="1"/>
  <c r="AN13" i="33" s="1"/>
  <c r="AJ9" i="33"/>
  <c r="AM8" i="33"/>
  <c r="AN8" i="33" s="1"/>
  <c r="AK7" i="33"/>
  <c r="N11" i="32"/>
  <c r="L11" i="32"/>
  <c r="K11" i="32"/>
  <c r="J11" i="32"/>
  <c r="G11" i="32"/>
  <c r="J9" i="32"/>
  <c r="J13" i="32"/>
  <c r="M13" i="32"/>
  <c r="M9" i="32"/>
  <c r="I13" i="32"/>
  <c r="I9" i="32"/>
  <c r="L13" i="32"/>
  <c r="L9" i="32"/>
  <c r="K13" i="32"/>
  <c r="K9" i="32"/>
  <c r="H13" i="32"/>
  <c r="H9" i="32"/>
  <c r="N13" i="32"/>
  <c r="N9" i="32"/>
  <c r="G13" i="32"/>
  <c r="G9" i="32"/>
  <c r="BO82" i="34"/>
  <c r="AZ120" i="34"/>
  <c r="BG6" i="34"/>
  <c r="AC6" i="34"/>
  <c r="BG25" i="34"/>
  <c r="CZ63" i="34"/>
  <c r="AZ6" i="34"/>
  <c r="CS82" i="34"/>
  <c r="CK25" i="34"/>
  <c r="DO25" i="34"/>
  <c r="G82" i="34"/>
  <c r="CK6" i="34"/>
  <c r="CD120" i="34"/>
  <c r="DO120" i="34"/>
  <c r="CD101" i="34"/>
  <c r="CZ44" i="34"/>
  <c r="V101" i="34"/>
  <c r="V120" i="34"/>
  <c r="CZ101" i="34"/>
  <c r="BV44" i="34"/>
  <c r="AZ63" i="34"/>
  <c r="AK25" i="34"/>
  <c r="AC25" i="34"/>
  <c r="D8" i="32"/>
  <c r="D5" i="32"/>
  <c r="AK82" i="34"/>
  <c r="AE74" i="33"/>
  <c r="AE210" i="33"/>
  <c r="D12" i="32"/>
  <c r="E6" i="39"/>
  <c r="K39" i="35" l="1"/>
  <c r="K32" i="35" s="1"/>
  <c r="J39" i="35"/>
  <c r="J32" i="35" s="1"/>
  <c r="AG123" i="33"/>
  <c r="AF123" i="33" s="1"/>
  <c r="AE123" i="33" s="1"/>
  <c r="AG274" i="33"/>
  <c r="AF274" i="33" s="1"/>
  <c r="AE274" i="33" s="1"/>
  <c r="AG27" i="33"/>
  <c r="AF27" i="33" s="1"/>
  <c r="AF237" i="33"/>
  <c r="AE237" i="33" s="1"/>
  <c r="AF99" i="33"/>
  <c r="AE99" i="33" s="1"/>
  <c r="AF75" i="33"/>
  <c r="AE75" i="33" s="1"/>
  <c r="AG50" i="33"/>
  <c r="AF50" i="33" s="1"/>
  <c r="AE50" i="33" s="1"/>
  <c r="AG171" i="33"/>
  <c r="AF171" i="33" s="1"/>
  <c r="AG51" i="33"/>
  <c r="AF51" i="33" s="1"/>
  <c r="AE51" i="33" s="1"/>
  <c r="AG43" i="33"/>
  <c r="AF43" i="33" s="1"/>
  <c r="AE43" i="33" s="1"/>
  <c r="AG66" i="33"/>
  <c r="AF66" i="33" s="1"/>
  <c r="AE66" i="33" s="1"/>
  <c r="AF96" i="33"/>
  <c r="AE96" i="33" s="1"/>
  <c r="AF121" i="33"/>
  <c r="AE121" i="33" s="1"/>
  <c r="AF91" i="33"/>
  <c r="AE91" i="33" s="1"/>
  <c r="AG41" i="33"/>
  <c r="AF41" i="33" s="1"/>
  <c r="AE41" i="33" s="1"/>
  <c r="AG47" i="33"/>
  <c r="AF47" i="33" s="1"/>
  <c r="AE47" i="33" s="1"/>
  <c r="AG183" i="33"/>
  <c r="AF183" i="33" s="1"/>
  <c r="AE183" i="33" s="1"/>
  <c r="AF19" i="33"/>
  <c r="AE19" i="33" s="1"/>
  <c r="AG157" i="33"/>
  <c r="AF157" i="33" s="1"/>
  <c r="AE157" i="33" s="1"/>
  <c r="AG82" i="33"/>
  <c r="AF82" i="33" s="1"/>
  <c r="AE82" i="33" s="1"/>
  <c r="AG83" i="33"/>
  <c r="AF83" i="33" s="1"/>
  <c r="AE83" i="33" s="1"/>
  <c r="AG261" i="33"/>
  <c r="AF261" i="33" s="1"/>
  <c r="AE261" i="33" s="1"/>
  <c r="AG35" i="33"/>
  <c r="AF35" i="33" s="1"/>
  <c r="AE35" i="33" s="1"/>
  <c r="AG195" i="33"/>
  <c r="AF195" i="33" s="1"/>
  <c r="AE195" i="33" s="1"/>
  <c r="AE255" i="33"/>
  <c r="AE154" i="33"/>
  <c r="AG137" i="33"/>
  <c r="AF137" i="33" s="1"/>
  <c r="AG240" i="33"/>
  <c r="AF240" i="33" s="1"/>
  <c r="AE240" i="33" s="1"/>
  <c r="AG26" i="33"/>
  <c r="AF26" i="33" s="1"/>
  <c r="AE26" i="33" s="1"/>
  <c r="AF21" i="33"/>
  <c r="AE21" i="33" s="1"/>
  <c r="AG14" i="33"/>
  <c r="AF14" i="33" s="1"/>
  <c r="AG146" i="33"/>
  <c r="AG196" i="33"/>
  <c r="AF196" i="33" s="1"/>
  <c r="AG254" i="33"/>
  <c r="AF254" i="33" s="1"/>
  <c r="AE254" i="33" s="1"/>
  <c r="AG160" i="33"/>
  <c r="AF160" i="33" s="1"/>
  <c r="AE160" i="33" s="1"/>
  <c r="AG156" i="33"/>
  <c r="AF156" i="33" s="1"/>
  <c r="AE156" i="33" s="1"/>
  <c r="AG246" i="33"/>
  <c r="AF246" i="33" s="1"/>
  <c r="AE246" i="33" s="1"/>
  <c r="AG174" i="33"/>
  <c r="AF174" i="33" s="1"/>
  <c r="AE174" i="33" s="1"/>
  <c r="AG114" i="33"/>
  <c r="AF114" i="33" s="1"/>
  <c r="AE114" i="33" s="1"/>
  <c r="AG258" i="33"/>
  <c r="AF258" i="33" s="1"/>
  <c r="AE258" i="33" s="1"/>
  <c r="AG100" i="33"/>
  <c r="AF100" i="33" s="1"/>
  <c r="AE100" i="33" s="1"/>
  <c r="AG49" i="33"/>
  <c r="AF49" i="33" s="1"/>
  <c r="AE49" i="33" s="1"/>
  <c r="AG55" i="33"/>
  <c r="AF55" i="33" s="1"/>
  <c r="AE55" i="33" s="1"/>
  <c r="AG264" i="33"/>
  <c r="AF264" i="33" s="1"/>
  <c r="AE264" i="33" s="1"/>
  <c r="AG24" i="33"/>
  <c r="AF24" i="33" s="1"/>
  <c r="AE24" i="33" s="1"/>
  <c r="AG218" i="33"/>
  <c r="AF218" i="33" s="1"/>
  <c r="AE218" i="33" s="1"/>
  <c r="AG15" i="33"/>
  <c r="AF15" i="33" s="1"/>
  <c r="N4" i="32" s="1"/>
  <c r="N3" i="32" s="1"/>
  <c r="AG182" i="33"/>
  <c r="AF182" i="33" s="1"/>
  <c r="AE182" i="33" s="1"/>
  <c r="AG118" i="33"/>
  <c r="AF118" i="33" s="1"/>
  <c r="AE118" i="33" s="1"/>
  <c r="AG266" i="33"/>
  <c r="AF266" i="33" s="1"/>
  <c r="AE266" i="33" s="1"/>
  <c r="AE172" i="33"/>
  <c r="AE130" i="33"/>
  <c r="AF30" i="33"/>
  <c r="AE30" i="33" s="1"/>
  <c r="AE281" i="33"/>
  <c r="AE59" i="33"/>
  <c r="AE34" i="33"/>
  <c r="AE120" i="33"/>
  <c r="AE175" i="33"/>
  <c r="AE52" i="33"/>
  <c r="AF31" i="33"/>
  <c r="AE31" i="33" s="1"/>
  <c r="AE290" i="33"/>
  <c r="AE38" i="33"/>
  <c r="AE110" i="33"/>
  <c r="AE205" i="33"/>
  <c r="AF90" i="33"/>
  <c r="AE90" i="33" s="1"/>
  <c r="AE236" i="33"/>
  <c r="AF115" i="33"/>
  <c r="AE115" i="33" s="1"/>
  <c r="AK113" i="33"/>
  <c r="AG92" i="33"/>
  <c r="AL93" i="33"/>
  <c r="AM93" i="33" s="1"/>
  <c r="AN93" i="33" s="1"/>
  <c r="AG298" i="33"/>
  <c r="AL299" i="33"/>
  <c r="AM299" i="33" s="1"/>
  <c r="AN299" i="33" s="1"/>
  <c r="AK149" i="33"/>
  <c r="AG144" i="33"/>
  <c r="AL145" i="33"/>
  <c r="AM145" i="33" s="1"/>
  <c r="AN145" i="33" s="1"/>
  <c r="AG186" i="33"/>
  <c r="AL187" i="33"/>
  <c r="AM187" i="33" s="1"/>
  <c r="AN187" i="33" s="1"/>
  <c r="AG234" i="33"/>
  <c r="AL235" i="33"/>
  <c r="AM235" i="33" s="1"/>
  <c r="AN235" i="33" s="1"/>
  <c r="AG60" i="33"/>
  <c r="AL61" i="33"/>
  <c r="AM61" i="33" s="1"/>
  <c r="AN61" i="33" s="1"/>
  <c r="AG16" i="33"/>
  <c r="AL17" i="33"/>
  <c r="AG168" i="33"/>
  <c r="AL169" i="33"/>
  <c r="AM169" i="33" s="1"/>
  <c r="AN169" i="33" s="1"/>
  <c r="AG150" i="33"/>
  <c r="AL151" i="33"/>
  <c r="AG164" i="33"/>
  <c r="AL165" i="33"/>
  <c r="AM165" i="33" s="1"/>
  <c r="AN165" i="33" s="1"/>
  <c r="AG36" i="33"/>
  <c r="AL37" i="33"/>
  <c r="AG214" i="33"/>
  <c r="AL215" i="33"/>
  <c r="AM215" i="33" s="1"/>
  <c r="AN215" i="33" s="1"/>
  <c r="AG241" i="33"/>
  <c r="AF241" i="33" s="1"/>
  <c r="AE241" i="33" s="1"/>
  <c r="AF300" i="33"/>
  <c r="AE300" i="33" s="1"/>
  <c r="AK65" i="33"/>
  <c r="AG140" i="33"/>
  <c r="AL141" i="33"/>
  <c r="AG216" i="33"/>
  <c r="AL217" i="33"/>
  <c r="AM217" i="33" s="1"/>
  <c r="AN217" i="33" s="1"/>
  <c r="AG208" i="33"/>
  <c r="AL209" i="33"/>
  <c r="AG288" i="33"/>
  <c r="AL289" i="33"/>
  <c r="AM289" i="33" s="1"/>
  <c r="AN289" i="33" s="1"/>
  <c r="AG138" i="33"/>
  <c r="AL139" i="33"/>
  <c r="AM139" i="33" s="1"/>
  <c r="AN139" i="33" s="1"/>
  <c r="AG180" i="33"/>
  <c r="AL181" i="33"/>
  <c r="AG278" i="33"/>
  <c r="AL279" i="33"/>
  <c r="AM279" i="33" s="1"/>
  <c r="AN279" i="33" s="1"/>
  <c r="AK189" i="33"/>
  <c r="AL53" i="33"/>
  <c r="AM53" i="33" s="1"/>
  <c r="AN53" i="33" s="1"/>
  <c r="AL73" i="33"/>
  <c r="AM73" i="33" s="1"/>
  <c r="AN73" i="33" s="1"/>
  <c r="AG158" i="33"/>
  <c r="AL159" i="33"/>
  <c r="AM159" i="33" s="1"/>
  <c r="AN159" i="33" s="1"/>
  <c r="AG232" i="33"/>
  <c r="AL233" i="33"/>
  <c r="AG56" i="33"/>
  <c r="AL57" i="33"/>
  <c r="AM57" i="33" s="1"/>
  <c r="AN57" i="33" s="1"/>
  <c r="AG132" i="33"/>
  <c r="AL133" i="33"/>
  <c r="AG116" i="33"/>
  <c r="AL117" i="33"/>
  <c r="AM117" i="33" s="1"/>
  <c r="AN117" i="33" s="1"/>
  <c r="AG190" i="33"/>
  <c r="AL191" i="33"/>
  <c r="AG270" i="33"/>
  <c r="AL271" i="33"/>
  <c r="AM271" i="33" s="1"/>
  <c r="AN271" i="33" s="1"/>
  <c r="AG88" i="33"/>
  <c r="AL89" i="33"/>
  <c r="AM89" i="33" s="1"/>
  <c r="AN89" i="33" s="1"/>
  <c r="AK179" i="33"/>
  <c r="AG23" i="33"/>
  <c r="AF23" i="33" s="1"/>
  <c r="AE23" i="33" s="1"/>
  <c r="AL155" i="33"/>
  <c r="AM155" i="33" s="1"/>
  <c r="AN155" i="33" s="1"/>
  <c r="AL185" i="33"/>
  <c r="AL193" i="33"/>
  <c r="AM193" i="33" s="1"/>
  <c r="AN193" i="33" s="1"/>
  <c r="AL201" i="33"/>
  <c r="AM201" i="33" s="1"/>
  <c r="AN201" i="33" s="1"/>
  <c r="AL203" i="33"/>
  <c r="AL211" i="33"/>
  <c r="AK243" i="33"/>
  <c r="AL259" i="33"/>
  <c r="AG45" i="33"/>
  <c r="AG32" i="33"/>
  <c r="AL33" i="33"/>
  <c r="AG80" i="33"/>
  <c r="AL81" i="33"/>
  <c r="AL109" i="33"/>
  <c r="AL173" i="33"/>
  <c r="AL197" i="33"/>
  <c r="AK229" i="33"/>
  <c r="AL253" i="33"/>
  <c r="AL269" i="33"/>
  <c r="AG105" i="33"/>
  <c r="AF105" i="33" s="1"/>
  <c r="AE105" i="33" s="1"/>
  <c r="AG251" i="33"/>
  <c r="AG97" i="33"/>
  <c r="AF97" i="33" s="1"/>
  <c r="AE97" i="33" s="1"/>
  <c r="AL77" i="33"/>
  <c r="AM77" i="33" s="1"/>
  <c r="AN77" i="33" s="1"/>
  <c r="AG128" i="33"/>
  <c r="AL129" i="33"/>
  <c r="AG152" i="33"/>
  <c r="AL153" i="33"/>
  <c r="AL161" i="33"/>
  <c r="AM161" i="33" s="1"/>
  <c r="AN161" i="33" s="1"/>
  <c r="AL25" i="33"/>
  <c r="AG68" i="33"/>
  <c r="AL69" i="33"/>
  <c r="AM69" i="33" s="1"/>
  <c r="AN69" i="33" s="1"/>
  <c r="AG84" i="33"/>
  <c r="AF84" i="33" s="1"/>
  <c r="AE84" i="33" s="1"/>
  <c r="AL85" i="33"/>
  <c r="AG162" i="33"/>
  <c r="AL163" i="33"/>
  <c r="AL219" i="33"/>
  <c r="AG226" i="33"/>
  <c r="AL227" i="33"/>
  <c r="AG282" i="33"/>
  <c r="AL283" i="33"/>
  <c r="AL291" i="33"/>
  <c r="AG29" i="33"/>
  <c r="AL95" i="33"/>
  <c r="AL119" i="33"/>
  <c r="AL249" i="33"/>
  <c r="AL265" i="33"/>
  <c r="AM265" i="33" s="1"/>
  <c r="AN265" i="33" s="1"/>
  <c r="AL275" i="33"/>
  <c r="AG275" i="33" s="1"/>
  <c r="AF275" i="33" s="1"/>
  <c r="AL87" i="33"/>
  <c r="AL101" i="33"/>
  <c r="AL103" i="33"/>
  <c r="AL125" i="33"/>
  <c r="AL127" i="33"/>
  <c r="AL135" i="33"/>
  <c r="AL207" i="33"/>
  <c r="AL221" i="33"/>
  <c r="AL223" i="33"/>
  <c r="AL239" i="33"/>
  <c r="AL247" i="33"/>
  <c r="AL263" i="33"/>
  <c r="AL277" i="33"/>
  <c r="AL295" i="33"/>
  <c r="AE273" i="33"/>
  <c r="AE27" i="33"/>
  <c r="O4" i="35"/>
  <c r="E7" i="39" s="1"/>
  <c r="AG13" i="33"/>
  <c r="AF13" i="33" s="1"/>
  <c r="M4" i="32" s="1"/>
  <c r="M3" i="32" s="1"/>
  <c r="AG7" i="33"/>
  <c r="AF7" i="33" s="1"/>
  <c r="G4" i="32" s="1"/>
  <c r="G3" i="32" s="1"/>
  <c r="AG10" i="33"/>
  <c r="AF10" i="33" s="1"/>
  <c r="J4" i="32" s="1"/>
  <c r="J3" i="32" s="1"/>
  <c r="AG11" i="33"/>
  <c r="AF11" i="33" s="1"/>
  <c r="K4" i="32" s="1"/>
  <c r="K3" i="32" s="1"/>
  <c r="AG12" i="33"/>
  <c r="AF12" i="33" s="1"/>
  <c r="L4" i="32" s="1"/>
  <c r="L3" i="32" s="1"/>
  <c r="E9" i="32"/>
  <c r="D9" i="32" s="1"/>
  <c r="E13" i="32"/>
  <c r="AK6" i="33"/>
  <c r="AL6" i="33" s="1"/>
  <c r="AM6" i="33" s="1"/>
  <c r="AN6" i="33" s="1"/>
  <c r="K10" i="32"/>
  <c r="N10" i="32"/>
  <c r="G10" i="32"/>
  <c r="J10" i="32"/>
  <c r="L10" i="32"/>
  <c r="M11" i="32"/>
  <c r="M10" i="32" s="1"/>
  <c r="I11" i="32"/>
  <c r="I10" i="32" s="1"/>
  <c r="AK9" i="33"/>
  <c r="AK5" i="33"/>
  <c r="AL5" i="33" s="1"/>
  <c r="AM5" i="33" s="1"/>
  <c r="AN5" i="33" s="1"/>
  <c r="B145" i="23"/>
  <c r="AE171" i="33" l="1"/>
  <c r="AE14" i="33"/>
  <c r="AE137" i="33"/>
  <c r="AG165" i="33"/>
  <c r="AF165" i="33" s="1"/>
  <c r="AE165" i="33" s="1"/>
  <c r="AG117" i="33"/>
  <c r="AF117" i="33" s="1"/>
  <c r="AE117" i="33" s="1"/>
  <c r="AE196" i="33"/>
  <c r="AG77" i="33"/>
  <c r="AF77" i="33" s="1"/>
  <c r="AE77" i="33" s="1"/>
  <c r="AG215" i="33"/>
  <c r="AF215" i="33" s="1"/>
  <c r="AE215" i="33" s="1"/>
  <c r="AG155" i="33"/>
  <c r="AF155" i="33" s="1"/>
  <c r="AE155" i="33" s="1"/>
  <c r="AG145" i="33"/>
  <c r="AF145" i="33" s="1"/>
  <c r="AE145" i="33" s="1"/>
  <c r="AG279" i="33"/>
  <c r="AF279" i="33" s="1"/>
  <c r="AE279" i="33" s="1"/>
  <c r="AG289" i="33"/>
  <c r="AF289" i="33" s="1"/>
  <c r="AE289" i="33" s="1"/>
  <c r="AG89" i="33"/>
  <c r="AF89" i="33" s="1"/>
  <c r="AE89" i="33" s="1"/>
  <c r="AG159" i="33"/>
  <c r="AE7" i="33"/>
  <c r="G7" i="32" s="1"/>
  <c r="G14" i="32" s="1"/>
  <c r="G16" i="32" s="1"/>
  <c r="AG271" i="33"/>
  <c r="AF271" i="33" s="1"/>
  <c r="AE271" i="33" s="1"/>
  <c r="AG139" i="33"/>
  <c r="AF139" i="33" s="1"/>
  <c r="AE139" i="33" s="1"/>
  <c r="AG235" i="33"/>
  <c r="AF235" i="33" s="1"/>
  <c r="AE15" i="33"/>
  <c r="N7" i="32" s="1"/>
  <c r="N6" i="32" s="1"/>
  <c r="AG161" i="33"/>
  <c r="AF161" i="33" s="1"/>
  <c r="AE161" i="33" s="1"/>
  <c r="AG169" i="33"/>
  <c r="AF169" i="33" s="1"/>
  <c r="AE169" i="33" s="1"/>
  <c r="AM277" i="33"/>
  <c r="AN277" i="33" s="1"/>
  <c r="AG277" i="33"/>
  <c r="AF277" i="33" s="1"/>
  <c r="AE277" i="33" s="1"/>
  <c r="AM249" i="33"/>
  <c r="AN249" i="33" s="1"/>
  <c r="AG249" i="33"/>
  <c r="AF249" i="33" s="1"/>
  <c r="AE249" i="33" s="1"/>
  <c r="AM25" i="33"/>
  <c r="AN25" i="33" s="1"/>
  <c r="AG25" i="33"/>
  <c r="AM269" i="33"/>
  <c r="AN269" i="33" s="1"/>
  <c r="AG269" i="33"/>
  <c r="AF269" i="33" s="1"/>
  <c r="AE269" i="33" s="1"/>
  <c r="AM33" i="33"/>
  <c r="AN33" i="33" s="1"/>
  <c r="AG33" i="33"/>
  <c r="AM263" i="33"/>
  <c r="AN263" i="33" s="1"/>
  <c r="AG263" i="33"/>
  <c r="AF263" i="33" s="1"/>
  <c r="AE263" i="33" s="1"/>
  <c r="AM125" i="33"/>
  <c r="AN125" i="33" s="1"/>
  <c r="AG125" i="33"/>
  <c r="AF125" i="33" s="1"/>
  <c r="AE125" i="33" s="1"/>
  <c r="AM119" i="33"/>
  <c r="AN119" i="33" s="1"/>
  <c r="AG119" i="33"/>
  <c r="AM219" i="33"/>
  <c r="AN219" i="33" s="1"/>
  <c r="AG219" i="33"/>
  <c r="AF219" i="33" s="1"/>
  <c r="AE219" i="33" s="1"/>
  <c r="AG193" i="33"/>
  <c r="AF193" i="33" s="1"/>
  <c r="AE193" i="33" s="1"/>
  <c r="AM253" i="33"/>
  <c r="AN253" i="33" s="1"/>
  <c r="AG253" i="33"/>
  <c r="AF253" i="33" s="1"/>
  <c r="AE253" i="33" s="1"/>
  <c r="AM185" i="33"/>
  <c r="AN185" i="33" s="1"/>
  <c r="AG185" i="33"/>
  <c r="AF185" i="33" s="1"/>
  <c r="AE185" i="33" s="1"/>
  <c r="AG187" i="33"/>
  <c r="AF187" i="33" s="1"/>
  <c r="AE187" i="33" s="1"/>
  <c r="AG69" i="33"/>
  <c r="AF69" i="33" s="1"/>
  <c r="AE69" i="33" s="1"/>
  <c r="AM259" i="33"/>
  <c r="AN259" i="33" s="1"/>
  <c r="AG259" i="33"/>
  <c r="AF259" i="33" s="1"/>
  <c r="AE259" i="33" s="1"/>
  <c r="AM151" i="33"/>
  <c r="AN151" i="33" s="1"/>
  <c r="AG151" i="33"/>
  <c r="AF151" i="33" s="1"/>
  <c r="AE151" i="33" s="1"/>
  <c r="AM247" i="33"/>
  <c r="AN247" i="33" s="1"/>
  <c r="AG247" i="33"/>
  <c r="AF247" i="33" s="1"/>
  <c r="AE247" i="33" s="1"/>
  <c r="AM103" i="33"/>
  <c r="AN103" i="33" s="1"/>
  <c r="AG103" i="33"/>
  <c r="AF103" i="33" s="1"/>
  <c r="AE103" i="33" s="1"/>
  <c r="AM95" i="33"/>
  <c r="AN95" i="33" s="1"/>
  <c r="AG95" i="33"/>
  <c r="AF95" i="33" s="1"/>
  <c r="AE95" i="33" s="1"/>
  <c r="AM163" i="33"/>
  <c r="AN163" i="33" s="1"/>
  <c r="AG163" i="33"/>
  <c r="AF163" i="33" s="1"/>
  <c r="AE163" i="33" s="1"/>
  <c r="AM153" i="33"/>
  <c r="AN153" i="33" s="1"/>
  <c r="AG153" i="33"/>
  <c r="AM191" i="33"/>
  <c r="AN191" i="33" s="1"/>
  <c r="AG191" i="33"/>
  <c r="AF191" i="33" s="1"/>
  <c r="AE191" i="33" s="1"/>
  <c r="AG57" i="33"/>
  <c r="AF57" i="33" s="1"/>
  <c r="AE57" i="33" s="1"/>
  <c r="AG53" i="33"/>
  <c r="AF53" i="33" s="1"/>
  <c r="AE53" i="33" s="1"/>
  <c r="AG217" i="33"/>
  <c r="AF217" i="33" s="1"/>
  <c r="AE217" i="33" s="1"/>
  <c r="AG61" i="33"/>
  <c r="AF61" i="33" s="1"/>
  <c r="AE61" i="33" s="1"/>
  <c r="AG93" i="33"/>
  <c r="AF93" i="33" s="1"/>
  <c r="AE93" i="33" s="1"/>
  <c r="AG73" i="33"/>
  <c r="AF73" i="33" s="1"/>
  <c r="AE73" i="33" s="1"/>
  <c r="AM101" i="33"/>
  <c r="AN101" i="33" s="1"/>
  <c r="AG101" i="33"/>
  <c r="AF101" i="33" s="1"/>
  <c r="AE101" i="33" s="1"/>
  <c r="AM223" i="33"/>
  <c r="AN223" i="33" s="1"/>
  <c r="AG223" i="33"/>
  <c r="AF223" i="33" s="1"/>
  <c r="AE223" i="33" s="1"/>
  <c r="AM291" i="33"/>
  <c r="AN291" i="33" s="1"/>
  <c r="AG291" i="33"/>
  <c r="AF291" i="33" s="1"/>
  <c r="AE291" i="33" s="1"/>
  <c r="AM129" i="33"/>
  <c r="AN129" i="33" s="1"/>
  <c r="AG129" i="33"/>
  <c r="AF129" i="33" s="1"/>
  <c r="AE129" i="33" s="1"/>
  <c r="AM173" i="33"/>
  <c r="AN173" i="33" s="1"/>
  <c r="AG173" i="33"/>
  <c r="AF173" i="33" s="1"/>
  <c r="AE173" i="33" s="1"/>
  <c r="AM233" i="33"/>
  <c r="AN233" i="33" s="1"/>
  <c r="AG233" i="33"/>
  <c r="AF233" i="33" s="1"/>
  <c r="AE233" i="33" s="1"/>
  <c r="AM197" i="33"/>
  <c r="AN197" i="33" s="1"/>
  <c r="AG197" i="33"/>
  <c r="AF197" i="33" s="1"/>
  <c r="AE197" i="33" s="1"/>
  <c r="AM87" i="33"/>
  <c r="AN87" i="33" s="1"/>
  <c r="AG87" i="33"/>
  <c r="AF87" i="33" s="1"/>
  <c r="AE87" i="33" s="1"/>
  <c r="AM85" i="33"/>
  <c r="AN85" i="33" s="1"/>
  <c r="AG85" i="33"/>
  <c r="AM221" i="33"/>
  <c r="AN221" i="33" s="1"/>
  <c r="AG221" i="33"/>
  <c r="AF221" i="33" s="1"/>
  <c r="AE221" i="33" s="1"/>
  <c r="AM283" i="33"/>
  <c r="AN283" i="33" s="1"/>
  <c r="AG283" i="33"/>
  <c r="AF283" i="33" s="1"/>
  <c r="AE283" i="33" s="1"/>
  <c r="AG201" i="33"/>
  <c r="AF201" i="33" s="1"/>
  <c r="AE201" i="33" s="1"/>
  <c r="AM109" i="33"/>
  <c r="AN109" i="33" s="1"/>
  <c r="AG109" i="33"/>
  <c r="AF109" i="33" s="1"/>
  <c r="AE109" i="33" s="1"/>
  <c r="AM211" i="33"/>
  <c r="AN211" i="33" s="1"/>
  <c r="AG211" i="33"/>
  <c r="AF211" i="33" s="1"/>
  <c r="AE211" i="33" s="1"/>
  <c r="AM141" i="33"/>
  <c r="AN141" i="33" s="1"/>
  <c r="AG141" i="33"/>
  <c r="AF141" i="33" s="1"/>
  <c r="AE141" i="33" s="1"/>
  <c r="AM239" i="33"/>
  <c r="AN239" i="33" s="1"/>
  <c r="AG239" i="33"/>
  <c r="AF239" i="33" s="1"/>
  <c r="AE239" i="33" s="1"/>
  <c r="AM207" i="33"/>
  <c r="AN207" i="33" s="1"/>
  <c r="AG207" i="33"/>
  <c r="AF207" i="33" s="1"/>
  <c r="AE207" i="33" s="1"/>
  <c r="AM275" i="33"/>
  <c r="AN275" i="33" s="1"/>
  <c r="AE275" i="33"/>
  <c r="AM81" i="33"/>
  <c r="AN81" i="33" s="1"/>
  <c r="AG81" i="33"/>
  <c r="AM203" i="33"/>
  <c r="AN203" i="33" s="1"/>
  <c r="AG203" i="33"/>
  <c r="AF203" i="33" s="1"/>
  <c r="AE203" i="33" s="1"/>
  <c r="AM37" i="33"/>
  <c r="AN37" i="33" s="1"/>
  <c r="AG37" i="33"/>
  <c r="AF37" i="33" s="1"/>
  <c r="AE37" i="33" s="1"/>
  <c r="AM295" i="33"/>
  <c r="AN295" i="33" s="1"/>
  <c r="AG295" i="33"/>
  <c r="AF295" i="33" s="1"/>
  <c r="AE295" i="33" s="1"/>
  <c r="AM135" i="33"/>
  <c r="AN135" i="33" s="1"/>
  <c r="AG135" i="33"/>
  <c r="AF135" i="33" s="1"/>
  <c r="AE135" i="33" s="1"/>
  <c r="AM227" i="33"/>
  <c r="AN227" i="33" s="1"/>
  <c r="AG227" i="33"/>
  <c r="AF227" i="33" s="1"/>
  <c r="AE227" i="33" s="1"/>
  <c r="AG265" i="33"/>
  <c r="AF265" i="33" s="1"/>
  <c r="AE265" i="33" s="1"/>
  <c r="AM133" i="33"/>
  <c r="AN133" i="33" s="1"/>
  <c r="AG133" i="33"/>
  <c r="AF133" i="33" s="1"/>
  <c r="AE133" i="33" s="1"/>
  <c r="AG299" i="33"/>
  <c r="AF299" i="33" s="1"/>
  <c r="AE299" i="33" s="1"/>
  <c r="AM127" i="33"/>
  <c r="AN127" i="33" s="1"/>
  <c r="AG127" i="33"/>
  <c r="AF127" i="33" s="1"/>
  <c r="AE127" i="33" s="1"/>
  <c r="AM181" i="33"/>
  <c r="AN181" i="33" s="1"/>
  <c r="AG181" i="33"/>
  <c r="AF181" i="33" s="1"/>
  <c r="AE181" i="33" s="1"/>
  <c r="AM209" i="33"/>
  <c r="AN209" i="33" s="1"/>
  <c r="AG209" i="33"/>
  <c r="AF209" i="33" s="1"/>
  <c r="AE209" i="33" s="1"/>
  <c r="AM17" i="33"/>
  <c r="AN17" i="33" s="1"/>
  <c r="AG17" i="33"/>
  <c r="AF17" i="33" s="1"/>
  <c r="AE17" i="33" s="1"/>
  <c r="AF146" i="33"/>
  <c r="AE146" i="33" s="1"/>
  <c r="AF282" i="33"/>
  <c r="AE282" i="33" s="1"/>
  <c r="AF226" i="33"/>
  <c r="AE226" i="33" s="1"/>
  <c r="AF251" i="33"/>
  <c r="AE251" i="33" s="1"/>
  <c r="AF80" i="33"/>
  <c r="AE80" i="33" s="1"/>
  <c r="AF32" i="33"/>
  <c r="AE32" i="33" s="1"/>
  <c r="AF270" i="33"/>
  <c r="AE270" i="33" s="1"/>
  <c r="AF190" i="33"/>
  <c r="AE190" i="33" s="1"/>
  <c r="AF56" i="33"/>
  <c r="AE56" i="33" s="1"/>
  <c r="AF232" i="33"/>
  <c r="AE232" i="33" s="1"/>
  <c r="AF159" i="33"/>
  <c r="AE159" i="33" s="1"/>
  <c r="AG188" i="33"/>
  <c r="AL189" i="33"/>
  <c r="AM189" i="33" s="1"/>
  <c r="AN189" i="33" s="1"/>
  <c r="AF138" i="33"/>
  <c r="AE138" i="33" s="1"/>
  <c r="AF216" i="33"/>
  <c r="AE216" i="33" s="1"/>
  <c r="AF140" i="33"/>
  <c r="AE140" i="33" s="1"/>
  <c r="AF214" i="33"/>
  <c r="AE214" i="33" s="1"/>
  <c r="AF36" i="33"/>
  <c r="AE36" i="33" s="1"/>
  <c r="AF168" i="33"/>
  <c r="AE168" i="33" s="1"/>
  <c r="AF16" i="33"/>
  <c r="AE16" i="33" s="1"/>
  <c r="AF234" i="33"/>
  <c r="AE234" i="33" s="1"/>
  <c r="AF186" i="33"/>
  <c r="AE186" i="33" s="1"/>
  <c r="AF298" i="33"/>
  <c r="AE298" i="33" s="1"/>
  <c r="AG112" i="33"/>
  <c r="AL113" i="33"/>
  <c r="AM113" i="33" s="1"/>
  <c r="AN113" i="33" s="1"/>
  <c r="AF29" i="33"/>
  <c r="AE29" i="33" s="1"/>
  <c r="AF162" i="33"/>
  <c r="AE162" i="33" s="1"/>
  <c r="AF68" i="33"/>
  <c r="AE68" i="33" s="1"/>
  <c r="AF152" i="33"/>
  <c r="AE152" i="33" s="1"/>
  <c r="AF128" i="33"/>
  <c r="AE128" i="33" s="1"/>
  <c r="AG228" i="33"/>
  <c r="AL229" i="33"/>
  <c r="AM229" i="33" s="1"/>
  <c r="AN229" i="33" s="1"/>
  <c r="AF45" i="33"/>
  <c r="AE45" i="33" s="1"/>
  <c r="AG242" i="33"/>
  <c r="AL243" i="33"/>
  <c r="AM243" i="33" s="1"/>
  <c r="AN243" i="33" s="1"/>
  <c r="AG178" i="33"/>
  <c r="AL179" i="33"/>
  <c r="AM179" i="33" s="1"/>
  <c r="AN179" i="33" s="1"/>
  <c r="AF88" i="33"/>
  <c r="AE88" i="33" s="1"/>
  <c r="AF116" i="33"/>
  <c r="AE116" i="33" s="1"/>
  <c r="AF132" i="33"/>
  <c r="AE132" i="33" s="1"/>
  <c r="AF158" i="33"/>
  <c r="AE158" i="33" s="1"/>
  <c r="AF278" i="33"/>
  <c r="AE278" i="33" s="1"/>
  <c r="AF180" i="33"/>
  <c r="AE180" i="33" s="1"/>
  <c r="AF288" i="33"/>
  <c r="AE288" i="33" s="1"/>
  <c r="AF208" i="33"/>
  <c r="AE208" i="33" s="1"/>
  <c r="AG64" i="33"/>
  <c r="AL65" i="33"/>
  <c r="AM65" i="33" s="1"/>
  <c r="AN65" i="33" s="1"/>
  <c r="AF164" i="33"/>
  <c r="AE164" i="33" s="1"/>
  <c r="AF150" i="33"/>
  <c r="AE150" i="33" s="1"/>
  <c r="AF60" i="33"/>
  <c r="AE60" i="33" s="1"/>
  <c r="AF144" i="33"/>
  <c r="AE144" i="33" s="1"/>
  <c r="AG148" i="33"/>
  <c r="AL149" i="33"/>
  <c r="AM149" i="33" s="1"/>
  <c r="AN149" i="33" s="1"/>
  <c r="AF92" i="33"/>
  <c r="AE92" i="33" s="1"/>
  <c r="AE10" i="33"/>
  <c r="J7" i="32" s="1"/>
  <c r="J14" i="32" s="1"/>
  <c r="J16" i="32" s="1"/>
  <c r="AE12" i="33"/>
  <c r="L7" i="32" s="1"/>
  <c r="L6" i="32" s="1"/>
  <c r="AE13" i="33"/>
  <c r="M7" i="32" s="1"/>
  <c r="M6" i="32" s="1"/>
  <c r="AE11" i="33"/>
  <c r="K7" i="32" s="1"/>
  <c r="K6" i="32" s="1"/>
  <c r="AG6" i="33"/>
  <c r="AL9" i="33"/>
  <c r="AM9" i="33" s="1"/>
  <c r="AN9" i="33" s="1"/>
  <c r="AG8" i="33"/>
  <c r="AG5" i="33"/>
  <c r="D13" i="32"/>
  <c r="G6" i="32" l="1"/>
  <c r="G15" i="32"/>
  <c r="G18" i="32" s="1"/>
  <c r="AE235" i="33"/>
  <c r="N14" i="32"/>
  <c r="N16" i="32" s="1"/>
  <c r="AG149" i="33"/>
  <c r="AF149" i="33" s="1"/>
  <c r="AE149" i="33" s="1"/>
  <c r="AG243" i="33"/>
  <c r="AF243" i="33" s="1"/>
  <c r="AE243" i="33" s="1"/>
  <c r="AG229" i="33"/>
  <c r="AF229" i="33" s="1"/>
  <c r="AE229" i="33" s="1"/>
  <c r="AF85" i="33"/>
  <c r="AE85" i="33" s="1"/>
  <c r="AF119" i="33"/>
  <c r="AE119" i="33" s="1"/>
  <c r="AF25" i="33"/>
  <c r="AE25" i="33" s="1"/>
  <c r="AG9" i="33"/>
  <c r="AF9" i="33" s="1"/>
  <c r="I4" i="32" s="1"/>
  <c r="I3" i="32" s="1"/>
  <c r="AF153" i="33"/>
  <c r="AE153" i="33" s="1"/>
  <c r="AF81" i="33"/>
  <c r="AE81" i="33" s="1"/>
  <c r="AG179" i="33"/>
  <c r="AF179" i="33" s="1"/>
  <c r="AE179" i="33" s="1"/>
  <c r="AG189" i="33"/>
  <c r="AF189" i="33" s="1"/>
  <c r="AE189" i="33" s="1"/>
  <c r="AG65" i="33"/>
  <c r="AF65" i="33" s="1"/>
  <c r="AE65" i="33" s="1"/>
  <c r="AG113" i="33"/>
  <c r="AF113" i="33" s="1"/>
  <c r="AE113" i="33" s="1"/>
  <c r="AF33" i="33"/>
  <c r="AE33" i="33" s="1"/>
  <c r="J15" i="32"/>
  <c r="J18" i="32" s="1"/>
  <c r="M14" i="32"/>
  <c r="M16" i="32" s="1"/>
  <c r="L14" i="32"/>
  <c r="L16" i="32" s="1"/>
  <c r="J6" i="32"/>
  <c r="AF148" i="33"/>
  <c r="AE148" i="33" s="1"/>
  <c r="AF64" i="33"/>
  <c r="AE64" i="33" s="1"/>
  <c r="AF242" i="33"/>
  <c r="AE242" i="33" s="1"/>
  <c r="AF112" i="33"/>
  <c r="AE112" i="33" s="1"/>
  <c r="AF178" i="33"/>
  <c r="AE178" i="33" s="1"/>
  <c r="AF228" i="33"/>
  <c r="AE228" i="33" s="1"/>
  <c r="AF188" i="33"/>
  <c r="AE188" i="33" s="1"/>
  <c r="K14" i="32"/>
  <c r="K16" i="32" s="1"/>
  <c r="F11" i="32"/>
  <c r="F10" i="32" s="1"/>
  <c r="AF6" i="33"/>
  <c r="H11" i="32"/>
  <c r="H10" i="32" s="1"/>
  <c r="AF8" i="33"/>
  <c r="H4" i="32" s="1"/>
  <c r="H3" i="32" s="1"/>
  <c r="E11" i="32"/>
  <c r="AF5" i="33"/>
  <c r="N15" i="32" l="1"/>
  <c r="N18" i="32" s="1"/>
  <c r="AE9" i="33"/>
  <c r="I7" i="32" s="1"/>
  <c r="I6" i="32" s="1"/>
  <c r="L15" i="32"/>
  <c r="L18" i="32" s="1"/>
  <c r="M15" i="32"/>
  <c r="M18" i="32" s="1"/>
  <c r="K15" i="32"/>
  <c r="K18" i="32" s="1"/>
  <c r="AE8" i="33"/>
  <c r="H7" i="32" s="1"/>
  <c r="H14" i="32" s="1"/>
  <c r="F4" i="32"/>
  <c r="F3" i="32" s="1"/>
  <c r="AE6" i="33"/>
  <c r="F7" i="32" s="1"/>
  <c r="AE5" i="33"/>
  <c r="E4" i="32"/>
  <c r="E10" i="32"/>
  <c r="D11" i="32"/>
  <c r="D10" i="32" s="1"/>
  <c r="B145" i="20"/>
  <c r="I14" i="32" l="1"/>
  <c r="I15" i="32" s="1"/>
  <c r="E7" i="32"/>
  <c r="E6" i="32" s="1"/>
  <c r="H6" i="32"/>
  <c r="F14" i="32"/>
  <c r="F6" i="32"/>
  <c r="D4" i="32"/>
  <c r="D3" i="32" s="1"/>
  <c r="E3" i="32"/>
  <c r="H16" i="32"/>
  <c r="H15" i="32"/>
  <c r="D12" i="16"/>
  <c r="D9" i="16"/>
  <c r="I16" i="32" l="1"/>
  <c r="I18" i="32" s="1"/>
  <c r="E14" i="32"/>
  <c r="E15" i="32" s="1"/>
  <c r="D7" i="32"/>
  <c r="D6" i="32" s="1"/>
  <c r="F16" i="32"/>
  <c r="F15" i="32"/>
  <c r="H18" i="32"/>
  <c r="D6" i="16"/>
  <c r="E16" i="32" l="1"/>
  <c r="E18" i="32" s="1"/>
  <c r="D14" i="32"/>
  <c r="F18" i="32"/>
  <c r="D15" i="32"/>
  <c r="D5" i="16"/>
  <c r="E16" i="16"/>
  <c r="D23" i="16" s="1"/>
  <c r="E23" i="16" s="1"/>
  <c r="F138" i="21"/>
  <c r="F138" i="17"/>
  <c r="D16" i="32" l="1"/>
  <c r="D18" i="32" s="1"/>
  <c r="D21" i="32" s="1"/>
  <c r="D23" i="32" s="1"/>
  <c r="E8" i="39" s="1"/>
  <c r="C62" i="21"/>
  <c r="C61" i="21"/>
  <c r="C60" i="21"/>
  <c r="C59" i="21"/>
  <c r="C78" i="21"/>
  <c r="C77" i="21"/>
  <c r="C76" i="21"/>
  <c r="C75" i="21"/>
  <c r="C74" i="21"/>
  <c r="C73" i="21"/>
  <c r="C72" i="21"/>
  <c r="C71" i="21"/>
  <c r="C70" i="21"/>
  <c r="C69" i="21"/>
  <c r="C68" i="21"/>
  <c r="C67" i="21"/>
  <c r="C66" i="21"/>
  <c r="C65" i="21"/>
  <c r="C64" i="21"/>
  <c r="C63" i="21"/>
  <c r="C50" i="21"/>
  <c r="C49" i="21"/>
  <c r="C48" i="21"/>
  <c r="C47" i="21"/>
  <c r="C46" i="21"/>
  <c r="C45" i="21"/>
  <c r="C44" i="21"/>
  <c r="C43" i="21"/>
  <c r="C42" i="21"/>
  <c r="C41" i="21"/>
  <c r="C40" i="21"/>
  <c r="C39" i="21"/>
  <c r="C38" i="21"/>
  <c r="C37" i="21"/>
  <c r="C36" i="21"/>
  <c r="C35" i="21"/>
  <c r="C34" i="21"/>
  <c r="C33" i="21"/>
  <c r="C32" i="21"/>
  <c r="C31" i="21"/>
  <c r="C78" i="17"/>
  <c r="C77" i="17"/>
  <c r="C76" i="17"/>
  <c r="C75" i="17"/>
  <c r="C74" i="17"/>
  <c r="C73" i="17"/>
  <c r="C72" i="17"/>
  <c r="C71" i="17"/>
  <c r="C70" i="17"/>
  <c r="C69" i="17"/>
  <c r="C68" i="17"/>
  <c r="C67" i="17"/>
  <c r="C66" i="17"/>
  <c r="C65" i="17"/>
  <c r="C64" i="17"/>
  <c r="C63" i="17"/>
  <c r="C62" i="17"/>
  <c r="C61" i="17"/>
  <c r="C60" i="17"/>
  <c r="C59" i="17"/>
  <c r="C50" i="17"/>
  <c r="C49" i="17"/>
  <c r="C48" i="17"/>
  <c r="C47" i="17"/>
  <c r="C46" i="17"/>
  <c r="C45" i="17"/>
  <c r="C44" i="17"/>
  <c r="C43" i="17"/>
  <c r="C42" i="17"/>
  <c r="C41" i="17"/>
  <c r="C40" i="17"/>
  <c r="C39" i="17"/>
  <c r="C38" i="17"/>
  <c r="C37" i="17"/>
  <c r="C36" i="17"/>
  <c r="C35" i="17"/>
  <c r="C34" i="17"/>
  <c r="C33" i="17"/>
  <c r="C32" i="17"/>
  <c r="C31" i="17"/>
  <c r="I137" i="21" l="1"/>
  <c r="N137" i="21"/>
  <c r="E99" i="21"/>
  <c r="M137" i="21"/>
  <c r="L137" i="21"/>
  <c r="K137" i="21"/>
  <c r="H137" i="21"/>
  <c r="N136" i="21"/>
  <c r="M136" i="21"/>
  <c r="L136" i="21"/>
  <c r="K136" i="21"/>
  <c r="I136" i="21"/>
  <c r="H136" i="21"/>
  <c r="N135" i="21"/>
  <c r="M135" i="21"/>
  <c r="L135" i="21"/>
  <c r="K135" i="21"/>
  <c r="I135" i="21"/>
  <c r="H135" i="21"/>
  <c r="N134" i="21"/>
  <c r="M134" i="21"/>
  <c r="L134" i="21"/>
  <c r="K134" i="21"/>
  <c r="I134" i="21"/>
  <c r="H134" i="21"/>
  <c r="N133" i="21"/>
  <c r="M133" i="21"/>
  <c r="L133" i="21"/>
  <c r="K133" i="21"/>
  <c r="I133" i="21"/>
  <c r="H133" i="21"/>
  <c r="N132" i="21"/>
  <c r="M132" i="21"/>
  <c r="L132" i="21"/>
  <c r="K132" i="21"/>
  <c r="I132" i="21"/>
  <c r="H132" i="21"/>
  <c r="N131" i="21"/>
  <c r="M131" i="21"/>
  <c r="L131" i="21"/>
  <c r="K131" i="21"/>
  <c r="I131" i="21"/>
  <c r="H131" i="21"/>
  <c r="N130" i="21"/>
  <c r="M130" i="21"/>
  <c r="L130" i="21"/>
  <c r="K130" i="21"/>
  <c r="I130" i="21"/>
  <c r="H130" i="21"/>
  <c r="N129" i="21"/>
  <c r="M129" i="21"/>
  <c r="L129" i="21"/>
  <c r="K129" i="21"/>
  <c r="I129" i="21"/>
  <c r="H129" i="21"/>
  <c r="N128" i="21"/>
  <c r="M128" i="21"/>
  <c r="L128" i="21"/>
  <c r="K128" i="21"/>
  <c r="I128" i="21"/>
  <c r="H128" i="21"/>
  <c r="N127" i="21"/>
  <c r="M127" i="21"/>
  <c r="L127" i="21"/>
  <c r="K127" i="21"/>
  <c r="I127" i="21"/>
  <c r="H127" i="21"/>
  <c r="N126" i="21"/>
  <c r="M126" i="21"/>
  <c r="L126" i="21"/>
  <c r="K126" i="21"/>
  <c r="I126" i="21"/>
  <c r="H126" i="21"/>
  <c r="N125" i="21"/>
  <c r="M125" i="21"/>
  <c r="L125" i="21"/>
  <c r="K125" i="21"/>
  <c r="I125" i="21"/>
  <c r="H125" i="21"/>
  <c r="N124" i="21"/>
  <c r="M124" i="21"/>
  <c r="L124" i="21"/>
  <c r="K124" i="21"/>
  <c r="I124" i="21"/>
  <c r="H124" i="21"/>
  <c r="N123" i="21"/>
  <c r="M123" i="21"/>
  <c r="L123" i="21"/>
  <c r="K123" i="21"/>
  <c r="I123" i="21"/>
  <c r="H123" i="21"/>
  <c r="N122" i="21"/>
  <c r="M122" i="21"/>
  <c r="L122" i="21"/>
  <c r="K122" i="21"/>
  <c r="I122" i="21"/>
  <c r="H122" i="21"/>
  <c r="N121" i="21"/>
  <c r="M121" i="21"/>
  <c r="L121" i="21"/>
  <c r="K121" i="21"/>
  <c r="I121" i="21"/>
  <c r="H121" i="21"/>
  <c r="N120" i="21"/>
  <c r="M120" i="21"/>
  <c r="L120" i="21"/>
  <c r="K120" i="21"/>
  <c r="I120" i="21"/>
  <c r="H120" i="21"/>
  <c r="N119" i="21"/>
  <c r="M119" i="21"/>
  <c r="M138" i="21" s="1"/>
  <c r="L119" i="21"/>
  <c r="K119" i="21"/>
  <c r="I119" i="21"/>
  <c r="H119" i="21"/>
  <c r="N118" i="21"/>
  <c r="M118" i="21"/>
  <c r="K118" i="21"/>
  <c r="K138" i="21" s="1"/>
  <c r="E138" i="21"/>
  <c r="L118" i="21"/>
  <c r="L138" i="21" s="1"/>
  <c r="I118" i="21"/>
  <c r="G118" i="21" s="1"/>
  <c r="H118" i="21"/>
  <c r="M137" i="17"/>
  <c r="K137" i="17"/>
  <c r="M136" i="17"/>
  <c r="K136" i="17"/>
  <c r="M135" i="17"/>
  <c r="K135" i="17"/>
  <c r="M134" i="17"/>
  <c r="K134" i="17"/>
  <c r="M133" i="17"/>
  <c r="K133" i="17"/>
  <c r="M132" i="17"/>
  <c r="K132" i="17"/>
  <c r="M131" i="17"/>
  <c r="K131" i="17"/>
  <c r="M130" i="17"/>
  <c r="K130" i="17"/>
  <c r="M129" i="17"/>
  <c r="K129" i="17"/>
  <c r="M128" i="17"/>
  <c r="K128" i="17"/>
  <c r="M127" i="17"/>
  <c r="K127" i="17"/>
  <c r="M126" i="17"/>
  <c r="K126" i="17"/>
  <c r="M125" i="17"/>
  <c r="K125" i="17"/>
  <c r="M124" i="17"/>
  <c r="K124" i="17"/>
  <c r="M123" i="17"/>
  <c r="K123" i="17"/>
  <c r="M122" i="17"/>
  <c r="K122" i="17"/>
  <c r="M121" i="17"/>
  <c r="K121" i="17"/>
  <c r="M120" i="17"/>
  <c r="K120" i="17"/>
  <c r="M119" i="17"/>
  <c r="K119" i="17"/>
  <c r="M118" i="17"/>
  <c r="K118" i="17"/>
  <c r="N138" i="21" l="1"/>
  <c r="J138" i="21"/>
  <c r="I138" i="21"/>
  <c r="G138" i="21"/>
  <c r="H138" i="21"/>
  <c r="D108" i="23"/>
  <c r="C108" i="23"/>
  <c r="B108" i="23"/>
  <c r="A108" i="23"/>
  <c r="D104" i="23"/>
  <c r="C104" i="23"/>
  <c r="B104" i="23"/>
  <c r="D108" i="20"/>
  <c r="C108" i="20"/>
  <c r="B108" i="20"/>
  <c r="D104" i="20"/>
  <c r="C104" i="20"/>
  <c r="B104" i="20"/>
  <c r="J139" i="21" l="1"/>
  <c r="A108" i="20"/>
  <c r="A104" i="20"/>
  <c r="A104"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E37" i="23"/>
  <c r="C32" i="23"/>
  <c r="B32" i="23"/>
  <c r="A32" i="23"/>
  <c r="C31" i="23"/>
  <c r="B31" i="23"/>
  <c r="A31" i="23"/>
  <c r="C30" i="23"/>
  <c r="B30" i="23"/>
  <c r="A30" i="23"/>
  <c r="C29" i="23"/>
  <c r="B29" i="23"/>
  <c r="A29" i="23"/>
  <c r="C28" i="23"/>
  <c r="B28" i="23"/>
  <c r="A28" i="23"/>
  <c r="C27" i="23"/>
  <c r="B27" i="23"/>
  <c r="A27" i="23"/>
  <c r="C26" i="23"/>
  <c r="B26" i="23"/>
  <c r="A26" i="23"/>
  <c r="C25" i="23"/>
  <c r="B25" i="23"/>
  <c r="A25" i="23"/>
  <c r="C24" i="23"/>
  <c r="B24" i="23"/>
  <c r="A24" i="23"/>
  <c r="C23" i="23"/>
  <c r="B23" i="23"/>
  <c r="A23" i="23"/>
  <c r="D133" i="23"/>
  <c r="C133" i="23"/>
  <c r="I132" i="23"/>
  <c r="F132" i="23"/>
  <c r="I131" i="23"/>
  <c r="F131" i="23"/>
  <c r="I130" i="23"/>
  <c r="F130" i="23"/>
  <c r="I129" i="23"/>
  <c r="F129" i="23"/>
  <c r="I128" i="23"/>
  <c r="F128" i="23"/>
  <c r="I127" i="23"/>
  <c r="F127" i="23"/>
  <c r="I126" i="23"/>
  <c r="F126" i="23"/>
  <c r="I125" i="23"/>
  <c r="F125" i="23"/>
  <c r="I124" i="23"/>
  <c r="F124" i="23"/>
  <c r="I123" i="23"/>
  <c r="F123" i="23"/>
  <c r="I122" i="23"/>
  <c r="F122" i="23"/>
  <c r="I121" i="23"/>
  <c r="F121" i="23"/>
  <c r="I120" i="23"/>
  <c r="F120" i="23"/>
  <c r="I119" i="23"/>
  <c r="F119" i="23"/>
  <c r="I118" i="23"/>
  <c r="F118" i="23"/>
  <c r="I117" i="23"/>
  <c r="F117" i="23"/>
  <c r="I116" i="23"/>
  <c r="F116" i="23"/>
  <c r="I115" i="23"/>
  <c r="F115" i="23"/>
  <c r="I114" i="23"/>
  <c r="F114" i="23"/>
  <c r="I113" i="23"/>
  <c r="I133" i="23" s="1"/>
  <c r="F113" i="23"/>
  <c r="C47" i="23"/>
  <c r="B47" i="23"/>
  <c r="E46" i="23"/>
  <c r="D46" i="23"/>
  <c r="E45" i="23"/>
  <c r="D45" i="23"/>
  <c r="E44" i="23"/>
  <c r="D44" i="23"/>
  <c r="E43" i="23"/>
  <c r="D43" i="23"/>
  <c r="E42" i="23"/>
  <c r="D42" i="23"/>
  <c r="E41" i="23"/>
  <c r="D41" i="23"/>
  <c r="E40" i="23"/>
  <c r="D40" i="23"/>
  <c r="E39" i="23"/>
  <c r="D39" i="23"/>
  <c r="E38" i="23"/>
  <c r="E47" i="23" s="1"/>
  <c r="D38" i="23"/>
  <c r="D37" i="23"/>
  <c r="E138" i="17"/>
  <c r="D138" i="17"/>
  <c r="D133" i="20"/>
  <c r="C133" i="20"/>
  <c r="I132" i="20"/>
  <c r="F132" i="20"/>
  <c r="I131" i="20"/>
  <c r="F131" i="20"/>
  <c r="I130" i="20"/>
  <c r="F130" i="20"/>
  <c r="I129" i="20"/>
  <c r="F129" i="20"/>
  <c r="I128" i="20"/>
  <c r="F128" i="20"/>
  <c r="I127" i="20"/>
  <c r="F127" i="20"/>
  <c r="I126" i="20"/>
  <c r="F126" i="20"/>
  <c r="I125" i="20"/>
  <c r="F125" i="20"/>
  <c r="I124" i="20"/>
  <c r="F124" i="20"/>
  <c r="I123" i="20"/>
  <c r="F123" i="20"/>
  <c r="I122" i="20"/>
  <c r="F122" i="20"/>
  <c r="I121" i="20"/>
  <c r="F121" i="20"/>
  <c r="I120" i="20"/>
  <c r="F120" i="20"/>
  <c r="I119" i="20"/>
  <c r="F119" i="20"/>
  <c r="I118" i="20"/>
  <c r="F118" i="20"/>
  <c r="I117" i="20"/>
  <c r="F117" i="20"/>
  <c r="I116" i="20"/>
  <c r="F116" i="20"/>
  <c r="I115" i="20"/>
  <c r="F115" i="20"/>
  <c r="I114" i="20"/>
  <c r="F114" i="20"/>
  <c r="I113" i="20"/>
  <c r="I133" i="20" s="1"/>
  <c r="F113" i="20"/>
  <c r="C80" i="20"/>
  <c r="C99" i="20"/>
  <c r="C98" i="20"/>
  <c r="C97" i="20"/>
  <c r="C96" i="20"/>
  <c r="C95" i="20"/>
  <c r="C94" i="20"/>
  <c r="C93" i="20"/>
  <c r="C92" i="20"/>
  <c r="C91" i="20"/>
  <c r="C90" i="20"/>
  <c r="C89" i="20"/>
  <c r="C88" i="20"/>
  <c r="C87" i="20"/>
  <c r="C86" i="20"/>
  <c r="C85" i="20"/>
  <c r="C84" i="20"/>
  <c r="C83" i="20"/>
  <c r="C82" i="20"/>
  <c r="C81" i="20"/>
  <c r="A99" i="20"/>
  <c r="A98" i="20"/>
  <c r="A97" i="20"/>
  <c r="A96" i="20"/>
  <c r="A95" i="20"/>
  <c r="A94" i="20"/>
  <c r="A93" i="20"/>
  <c r="A92" i="20"/>
  <c r="A91" i="20"/>
  <c r="A90" i="20"/>
  <c r="A89" i="20"/>
  <c r="A88" i="20"/>
  <c r="A87" i="20"/>
  <c r="A86" i="20"/>
  <c r="A85" i="20"/>
  <c r="A84" i="20"/>
  <c r="A83" i="20"/>
  <c r="A82" i="20"/>
  <c r="A81" i="20"/>
  <c r="A80" i="20"/>
  <c r="C75" i="20"/>
  <c r="C74" i="20"/>
  <c r="C73" i="20"/>
  <c r="C72" i="20"/>
  <c r="C71" i="20"/>
  <c r="C70" i="20"/>
  <c r="C69" i="20"/>
  <c r="C68" i="20"/>
  <c r="C67" i="20"/>
  <c r="C66" i="20"/>
  <c r="C65" i="20"/>
  <c r="C64" i="20"/>
  <c r="C63" i="20"/>
  <c r="C62" i="20"/>
  <c r="C61" i="20"/>
  <c r="C60" i="20"/>
  <c r="C59" i="20"/>
  <c r="C58" i="20"/>
  <c r="C57" i="20"/>
  <c r="C56" i="20"/>
  <c r="A75" i="20"/>
  <c r="A74" i="20"/>
  <c r="A73" i="20"/>
  <c r="A72" i="20"/>
  <c r="A71" i="20"/>
  <c r="A70" i="20"/>
  <c r="A69" i="20"/>
  <c r="A68" i="20"/>
  <c r="A67" i="20"/>
  <c r="A66" i="20"/>
  <c r="A65" i="20"/>
  <c r="A64" i="20"/>
  <c r="A63" i="20"/>
  <c r="A62" i="20"/>
  <c r="A61" i="20"/>
  <c r="A60" i="20"/>
  <c r="A59" i="20"/>
  <c r="A58" i="20"/>
  <c r="A57" i="20"/>
  <c r="A56" i="20"/>
  <c r="A23" i="20"/>
  <c r="E46" i="20"/>
  <c r="E45" i="20"/>
  <c r="E44" i="20"/>
  <c r="E43" i="20"/>
  <c r="E42" i="20"/>
  <c r="E41" i="20"/>
  <c r="E40" i="20"/>
  <c r="E39" i="20"/>
  <c r="E38" i="20"/>
  <c r="E37" i="20"/>
  <c r="D47" i="23" l="1"/>
  <c r="E48" i="23" s="1"/>
  <c r="J132" i="23"/>
  <c r="G132" i="23"/>
  <c r="F133" i="23"/>
  <c r="F133" i="20"/>
  <c r="J113" i="23"/>
  <c r="J114" i="23"/>
  <c r="J115" i="23"/>
  <c r="J116" i="23"/>
  <c r="J117" i="23"/>
  <c r="J118" i="23"/>
  <c r="J119" i="23"/>
  <c r="J120" i="23"/>
  <c r="J121" i="23"/>
  <c r="J122" i="23"/>
  <c r="J123" i="23"/>
  <c r="J124" i="23"/>
  <c r="J125" i="23"/>
  <c r="J126" i="23"/>
  <c r="J127" i="23"/>
  <c r="J128" i="23"/>
  <c r="J129" i="23"/>
  <c r="J130" i="23"/>
  <c r="J131" i="23"/>
  <c r="G113" i="23"/>
  <c r="E113" i="23" s="1"/>
  <c r="G114" i="23"/>
  <c r="G115" i="23"/>
  <c r="G116" i="23"/>
  <c r="G117" i="23"/>
  <c r="G118" i="23"/>
  <c r="G119" i="23"/>
  <c r="G120" i="23"/>
  <c r="G121" i="23"/>
  <c r="G122" i="23"/>
  <c r="G123" i="23"/>
  <c r="G124" i="23"/>
  <c r="G125" i="23"/>
  <c r="G126" i="23"/>
  <c r="G127" i="23"/>
  <c r="G128" i="23"/>
  <c r="G129" i="23"/>
  <c r="G130" i="23"/>
  <c r="G131" i="23"/>
  <c r="E47" i="20"/>
  <c r="J133" i="23" l="1"/>
  <c r="H133" i="23"/>
  <c r="G133" i="23"/>
  <c r="E133" i="23"/>
  <c r="H134" i="23" l="1"/>
  <c r="D39" i="20" l="1"/>
  <c r="D38" i="20"/>
  <c r="D37" i="20"/>
  <c r="D46" i="20"/>
  <c r="D45" i="20"/>
  <c r="D44" i="20"/>
  <c r="D43" i="20"/>
  <c r="D42" i="20"/>
  <c r="D41" i="20"/>
  <c r="D40" i="20"/>
  <c r="C32" i="20"/>
  <c r="C31" i="20"/>
  <c r="C30" i="20"/>
  <c r="C29" i="20"/>
  <c r="C28" i="20"/>
  <c r="C27" i="20"/>
  <c r="C26" i="20"/>
  <c r="C25" i="20"/>
  <c r="C24" i="20"/>
  <c r="C23" i="20"/>
  <c r="B32" i="20"/>
  <c r="A32" i="20"/>
  <c r="B31" i="20"/>
  <c r="A31" i="20"/>
  <c r="B30" i="20"/>
  <c r="A30" i="20"/>
  <c r="B29" i="20"/>
  <c r="A29" i="20"/>
  <c r="B28" i="20"/>
  <c r="A28" i="20"/>
  <c r="B27" i="20"/>
  <c r="A27" i="20"/>
  <c r="B26" i="20"/>
  <c r="A26" i="20"/>
  <c r="B25" i="20"/>
  <c r="A25" i="20"/>
  <c r="B24" i="20"/>
  <c r="A24" i="20"/>
  <c r="B23" i="20"/>
  <c r="C47" i="20"/>
  <c r="B47" i="20"/>
  <c r="H122" i="17"/>
  <c r="H124" i="17"/>
  <c r="H123" i="17"/>
  <c r="H121" i="17"/>
  <c r="H120" i="17"/>
  <c r="H119" i="17"/>
  <c r="H118" i="17"/>
  <c r="H130" i="17"/>
  <c r="H129" i="17"/>
  <c r="H128" i="17"/>
  <c r="H127" i="17"/>
  <c r="H126" i="17"/>
  <c r="H125" i="17"/>
  <c r="B109" i="17"/>
  <c r="D109" i="17"/>
  <c r="F108" i="17"/>
  <c r="E108" i="17"/>
  <c r="F107" i="17"/>
  <c r="E107" i="17"/>
  <c r="F106" i="17"/>
  <c r="E106" i="17"/>
  <c r="F105" i="17"/>
  <c r="E105" i="17"/>
  <c r="F104" i="17"/>
  <c r="E104" i="17"/>
  <c r="F103" i="17"/>
  <c r="E103" i="17"/>
  <c r="F102" i="17"/>
  <c r="E102" i="17"/>
  <c r="F101" i="17"/>
  <c r="E101" i="17"/>
  <c r="F100" i="17"/>
  <c r="E100" i="17"/>
  <c r="B58" i="20"/>
  <c r="B57" i="20"/>
  <c r="B109" i="21"/>
  <c r="D109" i="21"/>
  <c r="D138" i="21"/>
  <c r="F99" i="21"/>
  <c r="F108" i="21"/>
  <c r="F107" i="21"/>
  <c r="F106" i="21"/>
  <c r="F105" i="21"/>
  <c r="F104" i="21"/>
  <c r="F103" i="21"/>
  <c r="F102" i="21"/>
  <c r="F101" i="21"/>
  <c r="F100" i="21"/>
  <c r="E108" i="21"/>
  <c r="E107" i="21"/>
  <c r="E106" i="21"/>
  <c r="E105" i="21"/>
  <c r="E104" i="21"/>
  <c r="E103" i="21"/>
  <c r="E102" i="21"/>
  <c r="E101" i="21"/>
  <c r="E100" i="21"/>
  <c r="F109" i="21" l="1"/>
  <c r="B81" i="20"/>
  <c r="N137" i="17"/>
  <c r="L137" i="17"/>
  <c r="N136" i="17"/>
  <c r="L136" i="17"/>
  <c r="N134" i="17"/>
  <c r="L134" i="17"/>
  <c r="N132" i="17"/>
  <c r="L132" i="17"/>
  <c r="N130" i="17"/>
  <c r="L130" i="17"/>
  <c r="N128" i="17"/>
  <c r="L128" i="17"/>
  <c r="N125" i="17"/>
  <c r="L125" i="17"/>
  <c r="N123" i="17"/>
  <c r="L123" i="17"/>
  <c r="N122" i="17"/>
  <c r="L122" i="17"/>
  <c r="N120" i="17"/>
  <c r="N118" i="17"/>
  <c r="N135" i="17"/>
  <c r="L135" i="17"/>
  <c r="N133" i="17"/>
  <c r="L133" i="17"/>
  <c r="N131" i="17"/>
  <c r="L131" i="17"/>
  <c r="N129" i="17"/>
  <c r="L129" i="17"/>
  <c r="N127" i="17"/>
  <c r="L127" i="17"/>
  <c r="N126" i="17"/>
  <c r="L126" i="17"/>
  <c r="N124" i="17"/>
  <c r="L124" i="17"/>
  <c r="N121" i="17"/>
  <c r="L121" i="17"/>
  <c r="N119" i="17"/>
  <c r="L119" i="17"/>
  <c r="L118" i="17"/>
  <c r="L120" i="17"/>
  <c r="B80" i="20"/>
  <c r="D47" i="20"/>
  <c r="E48" i="20" s="1"/>
  <c r="B84" i="20"/>
  <c r="B83" i="20"/>
  <c r="B82" i="20"/>
  <c r="B59" i="20"/>
  <c r="B85" i="20" l="1"/>
  <c r="B65" i="20"/>
  <c r="B60" i="20"/>
  <c r="B61" i="20"/>
  <c r="B86" i="20" l="1"/>
  <c r="B87" i="20"/>
  <c r="B66" i="20"/>
  <c r="B67" i="20"/>
  <c r="B62" i="20"/>
  <c r="B88" i="20" l="1"/>
  <c r="B63" i="20"/>
  <c r="B89" i="20" l="1"/>
  <c r="B64" i="20"/>
  <c r="B90" i="20" l="1"/>
  <c r="B68" i="20"/>
  <c r="B91" i="20" l="1"/>
  <c r="B69" i="20"/>
  <c r="B92" i="20" l="1"/>
  <c r="B56" i="20"/>
  <c r="B70" i="20"/>
  <c r="B71" i="20"/>
  <c r="B72" i="20"/>
  <c r="B73" i="20"/>
  <c r="B74" i="20"/>
  <c r="F10" i="28"/>
  <c r="F11" i="28"/>
  <c r="F12" i="28"/>
  <c r="F13" i="28"/>
  <c r="F28" i="28"/>
  <c r="F29" i="28"/>
  <c r="F30" i="28"/>
  <c r="F31" i="28"/>
  <c r="F46" i="28"/>
  <c r="F47" i="28"/>
  <c r="F48" i="28"/>
  <c r="F49" i="28"/>
  <c r="F64" i="28"/>
  <c r="F65" i="28"/>
  <c r="F66" i="28"/>
  <c r="F67" i="28"/>
  <c r="F82" i="28"/>
  <c r="F83" i="28"/>
  <c r="F84" i="28"/>
  <c r="F85" i="28"/>
  <c r="H137" i="17"/>
  <c r="H136" i="17"/>
  <c r="H135" i="17"/>
  <c r="H134" i="17"/>
  <c r="H133" i="17"/>
  <c r="H132" i="17"/>
  <c r="F15" i="26"/>
  <c r="E109" i="21"/>
  <c r="F110" i="21" s="1"/>
  <c r="F9" i="22"/>
  <c r="F10" i="22"/>
  <c r="F11" i="22"/>
  <c r="F12" i="22"/>
  <c r="F13" i="22"/>
  <c r="F14" i="22"/>
  <c r="H23" i="22"/>
  <c r="H29" i="22"/>
  <c r="H30" i="22"/>
  <c r="H31" i="22"/>
  <c r="H32" i="22"/>
  <c r="B12" i="23"/>
  <c r="C12" i="23"/>
  <c r="D12" i="23"/>
  <c r="E12" i="23"/>
  <c r="H12" i="23"/>
  <c r="K12" i="23"/>
  <c r="K13" i="23" s="1"/>
  <c r="B93" i="20"/>
  <c r="B94" i="20"/>
  <c r="B95" i="20"/>
  <c r="B96" i="20"/>
  <c r="B97" i="20"/>
  <c r="B98" i="20"/>
  <c r="E99" i="17"/>
  <c r="E109" i="17" s="1"/>
  <c r="F99" i="17"/>
  <c r="F109" i="17" s="1"/>
  <c r="H131" i="17"/>
  <c r="F9" i="19"/>
  <c r="F10" i="19"/>
  <c r="F11" i="19"/>
  <c r="F12" i="19"/>
  <c r="F13" i="19"/>
  <c r="F14" i="19"/>
  <c r="H23" i="19"/>
  <c r="H24" i="19"/>
  <c r="H25" i="19"/>
  <c r="H30" i="19"/>
  <c r="H31" i="19"/>
  <c r="H32" i="19"/>
  <c r="B12" i="20"/>
  <c r="C12" i="20"/>
  <c r="D12" i="20"/>
  <c r="E12" i="20"/>
  <c r="H12" i="20"/>
  <c r="K12" i="20"/>
  <c r="K13" i="20" s="1"/>
  <c r="F110" i="17" l="1"/>
  <c r="C7" i="25"/>
  <c r="C11" i="25"/>
  <c r="B99" i="20"/>
  <c r="B75" i="20"/>
  <c r="I118" i="17"/>
  <c r="I136" i="17"/>
  <c r="I134" i="17"/>
  <c r="I132" i="17"/>
  <c r="I130" i="17"/>
  <c r="I128" i="17"/>
  <c r="I126" i="17"/>
  <c r="I124" i="17"/>
  <c r="I122" i="17"/>
  <c r="I120" i="17"/>
  <c r="I137" i="17"/>
  <c r="I135" i="17"/>
  <c r="I133" i="17"/>
  <c r="I131" i="17"/>
  <c r="I129" i="17"/>
  <c r="I127" i="17"/>
  <c r="I125" i="17"/>
  <c r="I123" i="17"/>
  <c r="I121" i="17"/>
  <c r="I119" i="17"/>
  <c r="K138" i="17"/>
  <c r="H138" i="17"/>
  <c r="F15" i="22"/>
  <c r="C8" i="25" s="1"/>
  <c r="F15" i="19"/>
  <c r="B8" i="25" s="1"/>
  <c r="H33" i="22"/>
  <c r="C9" i="25" s="1"/>
  <c r="H33" i="19"/>
  <c r="B9" i="25" s="1"/>
  <c r="F95" i="28"/>
  <c r="F98" i="28" s="1"/>
  <c r="E4" i="39" s="1"/>
  <c r="C10" i="25" l="1"/>
  <c r="D9" i="25"/>
  <c r="E9" i="25" s="1"/>
  <c r="D8" i="25"/>
  <c r="E8" i="25" s="1"/>
  <c r="G114" i="20"/>
  <c r="G116" i="20"/>
  <c r="G118" i="20"/>
  <c r="G122" i="20"/>
  <c r="G126" i="20"/>
  <c r="G132" i="20"/>
  <c r="G113" i="20"/>
  <c r="E113" i="20" s="1"/>
  <c r="G115" i="20"/>
  <c r="G117" i="20"/>
  <c r="G119" i="20"/>
  <c r="G121" i="20"/>
  <c r="G123" i="20"/>
  <c r="G125" i="20"/>
  <c r="G127" i="20"/>
  <c r="G130" i="20"/>
  <c r="G120" i="20"/>
  <c r="G124" i="20"/>
  <c r="G128" i="20"/>
  <c r="G129" i="20"/>
  <c r="G131" i="20"/>
  <c r="J127" i="20"/>
  <c r="J131" i="20"/>
  <c r="J117" i="20"/>
  <c r="J125" i="20"/>
  <c r="J114" i="20"/>
  <c r="J116" i="20"/>
  <c r="J118" i="20"/>
  <c r="J120" i="20"/>
  <c r="J122" i="20"/>
  <c r="J124" i="20"/>
  <c r="J126" i="20"/>
  <c r="J128" i="20"/>
  <c r="J130" i="20"/>
  <c r="J132" i="20"/>
  <c r="J129" i="20"/>
  <c r="J113" i="20"/>
  <c r="J115" i="20"/>
  <c r="J119" i="20"/>
  <c r="J121" i="20"/>
  <c r="J123" i="20"/>
  <c r="I138" i="17"/>
  <c r="L138" i="17"/>
  <c r="J138" i="17"/>
  <c r="G138" i="17" l="1"/>
  <c r="J139" i="17" s="1"/>
  <c r="N138" i="17"/>
  <c r="M138" i="17"/>
  <c r="H133" i="20"/>
  <c r="J133" i="20"/>
  <c r="G133" i="20"/>
  <c r="E133" i="20"/>
  <c r="H134" i="20" l="1"/>
  <c r="B7" i="25" s="1"/>
  <c r="B10" i="25" s="1"/>
  <c r="C13" i="25" l="1"/>
  <c r="B13" i="25"/>
  <c r="B14" i="25" s="1"/>
  <c r="D10" i="25"/>
  <c r="E10" i="25" s="1"/>
  <c r="D7" i="25"/>
  <c r="E7" i="25" s="1"/>
  <c r="C14" i="25" l="1"/>
  <c r="E16" i="25"/>
  <c r="E3" i="39" s="1"/>
  <c r="E10" i="39" s="1"/>
  <c r="C18" i="39" s="1"/>
  <c r="C20" i="39" l="1"/>
  <c r="C22" i="39" s="1"/>
  <c r="C23" i="39" s="1"/>
  <c r="E26" i="39" l="1"/>
  <c r="E27" i="39" l="1"/>
  <c r="E28" i="39" s="1"/>
  <c r="E29" i="39" s="1"/>
  <c r="E33" i="39" l="1"/>
  <c r="G33" i="39"/>
  <c r="E32" i="39"/>
  <c r="F32" i="39"/>
  <c r="F33" i="39"/>
  <c r="G32" i="39"/>
</calcChain>
</file>

<file path=xl/sharedStrings.xml><?xml version="1.0" encoding="utf-8"?>
<sst xmlns="http://schemas.openxmlformats.org/spreadsheetml/2006/main" count="1729" uniqueCount="610">
  <si>
    <t>Firma des Gasnetzbetreibers</t>
  </si>
  <si>
    <t>bitte wählen</t>
  </si>
  <si>
    <t>1.</t>
  </si>
  <si>
    <t>2.</t>
  </si>
  <si>
    <t>3.</t>
  </si>
  <si>
    <t>5.</t>
  </si>
  <si>
    <t>6.</t>
  </si>
  <si>
    <t>7.</t>
  </si>
  <si>
    <t>8.</t>
  </si>
  <si>
    <t>9.</t>
  </si>
  <si>
    <t>10.</t>
  </si>
  <si>
    <t>4.</t>
  </si>
  <si>
    <t>Kalenderjahr</t>
  </si>
  <si>
    <t>Jahresarbeit</t>
  </si>
  <si>
    <t>Sockelbetrag</t>
  </si>
  <si>
    <t>Untergrenze</t>
  </si>
  <si>
    <t>Obergrenze</t>
  </si>
  <si>
    <t>[in kWh]</t>
  </si>
  <si>
    <t>[in ct/kWh]</t>
  </si>
  <si>
    <t>Zeile einfügbar</t>
  </si>
  <si>
    <t>Leistung</t>
  </si>
  <si>
    <t>[in kW]</t>
  </si>
  <si>
    <t>[in €]</t>
  </si>
  <si>
    <t>[in €/kW]</t>
  </si>
  <si>
    <t>Anzahl der Kunden</t>
  </si>
  <si>
    <t>Erlöse aus Grundpreis</t>
  </si>
  <si>
    <t>Erlöse aus Arbeitspreis</t>
  </si>
  <si>
    <t>Einzelsummen</t>
  </si>
  <si>
    <t>Gesamtsumme der Erlöse [in €]</t>
  </si>
  <si>
    <t>Erlöse aus Arbeit</t>
  </si>
  <si>
    <t>Erlöse aus Leistung</t>
  </si>
  <si>
    <t>Grundpreis</t>
  </si>
  <si>
    <t>[Bezeichnung]</t>
  </si>
  <si>
    <t>Messstelle</t>
  </si>
  <si>
    <t>Druckstufe</t>
  </si>
  <si>
    <t>[in €/a]</t>
  </si>
  <si>
    <t>Summe Erlöse [in €/a]</t>
  </si>
  <si>
    <t>Entgelt für die Messung</t>
  </si>
  <si>
    <t>Größe</t>
  </si>
  <si>
    <t>Zählertyp</t>
  </si>
  <si>
    <t>Beschreibung</t>
  </si>
  <si>
    <t>Erlöse</t>
  </si>
  <si>
    <t>Jahresarbeit des Kunden in der vorherigen Kalkulationsperiode</t>
  </si>
  <si>
    <t>Gemessene maximale Leistung des Kunden in der vorherigen Kalkulationsperiode</t>
  </si>
  <si>
    <t>[in km]</t>
  </si>
  <si>
    <t xml:space="preserve">Gesamtsumme </t>
  </si>
  <si>
    <t>Klassifizierung</t>
  </si>
  <si>
    <t>Zeilen einfügbar</t>
  </si>
  <si>
    <t>Gesamtsumme</t>
  </si>
  <si>
    <t>Netzbetreibernummer bei der LRegB</t>
  </si>
  <si>
    <t>Verantwortliche Person
für die Richtigkeit und Vollständigkeit</t>
  </si>
  <si>
    <t>Telefonnummer der verantwortlichen Person</t>
  </si>
  <si>
    <t>E-Mailadresse der verantwortlichen Person</t>
  </si>
  <si>
    <t>Version des Erhebungsbogens</t>
  </si>
  <si>
    <t>Erlöse aus Netzentgelten</t>
  </si>
  <si>
    <t>Erlöse aus erhobenen Konzessionsabgaben</t>
  </si>
  <si>
    <t>Kundengruppe</t>
  </si>
  <si>
    <t xml:space="preserve">durch Grundpreis </t>
  </si>
  <si>
    <t xml:space="preserve"> Arbeitspreis der nicht</t>
  </si>
  <si>
    <t>abgegoltene Arbeit</t>
  </si>
  <si>
    <t>(nur ausfüllen falls nicht nach der Netzpartizipationsfunktion abgerechnet wird)</t>
  </si>
  <si>
    <t xml:space="preserve">durch Sockelbetrag </t>
  </si>
  <si>
    <t>Jahresleistung</t>
  </si>
  <si>
    <t>Leistungspreis der nicht</t>
  </si>
  <si>
    <t>abgegoltene Leistung</t>
  </si>
  <si>
    <t>1.3. Netzpartizipationsfunktionen gemäß sigmoiden Netzpartizipationsmodell</t>
  </si>
  <si>
    <t>(auszufüllen soweit vorhanden, auch wenn nicht über die Netzpartizipationsfunktionen abgerechnet werden soll)</t>
  </si>
  <si>
    <t>Wendepunkt Arbeit</t>
  </si>
  <si>
    <t>Exponent Arbeit</t>
  </si>
  <si>
    <t>Briefmarke Arbeit</t>
  </si>
  <si>
    <t>individuelle Ermittlung</t>
  </si>
  <si>
    <t>Ortstransportleitungen</t>
  </si>
  <si>
    <t>Ortsverteilernetz</t>
  </si>
  <si>
    <t>[Ja/Nein]</t>
  </si>
  <si>
    <t>Wendepunkt Leistung</t>
  </si>
  <si>
    <t>Exponent Leistung</t>
  </si>
  <si>
    <t>Briefmarke Leistung</t>
  </si>
  <si>
    <t xml:space="preserve">Briefmarke Leistung </t>
  </si>
  <si>
    <t>kumulierte Jahresarbeit</t>
  </si>
  <si>
    <t>der Kunden</t>
  </si>
  <si>
    <t>Name des Kunden</t>
  </si>
  <si>
    <t>Erlöse aus Arbeit
(mit Formel)</t>
  </si>
  <si>
    <t>Erlöse aus Arbeit
(mit Preisblatt)</t>
  </si>
  <si>
    <t>Erlöse aus Leistung
(mit Formel)</t>
  </si>
  <si>
    <t>Erlöse aus Leistung
(mit Preisblatt)</t>
  </si>
  <si>
    <t>3.1. Entgelte für die Messung</t>
  </si>
  <si>
    <t xml:space="preserve"> Anzahl der Ausspeisepunkte</t>
  </si>
  <si>
    <t>mit / ohne
Leistungsmessung</t>
  </si>
  <si>
    <t>Vorgangsart</t>
  </si>
  <si>
    <t>3.2. Entgelte für den Messstellenbetrieb</t>
  </si>
  <si>
    <t>Entgelt für den Messstellenbetrieb</t>
  </si>
  <si>
    <t>Anzahl der betriebenen Messstellen</t>
  </si>
  <si>
    <t>4.1. Erlöse aus gesondertem Netzentgelt gemäß § 20 Abs. 2 GasNEV</t>
  </si>
  <si>
    <t>Länge der potenziellen Direktleitungsbaustrecke</t>
  </si>
  <si>
    <t>geschätzte Investitionskosten für die potenzielle Direktleitungsbaustrecke</t>
  </si>
  <si>
    <t>zugrunde gelegte Nutzungsdauer für die potenzielle Direktleitungsbaustrecke</t>
  </si>
  <si>
    <t xml:space="preserve">Vereinbartes gesondertes Jahresentgelt </t>
  </si>
  <si>
    <t>[in a]</t>
  </si>
  <si>
    <t>4.2. Erlöse aus Entgelten mit Preisnachlässen gemäß § 3 KAV i.V.m. § 18 GasNEV</t>
  </si>
  <si>
    <t>4.3. Weitere Erlöse</t>
  </si>
  <si>
    <r>
      <t xml:space="preserve">1.1. Grund- und Arbeitspreise für Ausspeisepunkte </t>
    </r>
    <r>
      <rPr>
        <b/>
        <u/>
        <sz val="12"/>
        <rFont val="Arial"/>
        <family val="2"/>
      </rPr>
      <t>ohne</t>
    </r>
    <r>
      <rPr>
        <b/>
        <sz val="12"/>
        <rFont val="Arial"/>
        <family val="2"/>
      </rPr>
      <t xml:space="preserve"> Leistungsmessung</t>
    </r>
  </si>
  <si>
    <r>
      <t xml:space="preserve">1.2. Arbeits- und Leistungspreise für Ausspeisepunkte </t>
    </r>
    <r>
      <rPr>
        <b/>
        <u/>
        <sz val="12"/>
        <rFont val="Arial"/>
        <family val="2"/>
      </rPr>
      <t>mit</t>
    </r>
    <r>
      <rPr>
        <b/>
        <sz val="12"/>
        <rFont val="Arial"/>
        <family val="2"/>
      </rPr>
      <t xml:space="preserve"> Leistungsmessung</t>
    </r>
  </si>
  <si>
    <r>
      <t xml:space="preserve">1.2.1. Arbeitspreise für Ausspeisepunkte </t>
    </r>
    <r>
      <rPr>
        <b/>
        <u/>
        <sz val="12"/>
        <rFont val="Arial"/>
        <family val="2"/>
      </rPr>
      <t>mit</t>
    </r>
    <r>
      <rPr>
        <b/>
        <sz val="12"/>
        <rFont val="Arial"/>
        <family val="2"/>
      </rPr>
      <t xml:space="preserve"> Leistungsmessung</t>
    </r>
  </si>
  <si>
    <r>
      <t xml:space="preserve">1.2.2. Leistungspreise für Ausspeisepunkte </t>
    </r>
    <r>
      <rPr>
        <b/>
        <u/>
        <sz val="12"/>
        <rFont val="Arial"/>
        <family val="2"/>
      </rPr>
      <t>mit</t>
    </r>
    <r>
      <rPr>
        <b/>
        <sz val="12"/>
        <rFont val="Arial"/>
        <family val="2"/>
      </rPr>
      <t xml:space="preserve"> Leistungsmessung</t>
    </r>
  </si>
  <si>
    <r>
      <t xml:space="preserve">1.4. Prognostizierter Erlös für Ausspeisepunkte </t>
    </r>
    <r>
      <rPr>
        <b/>
        <u/>
        <sz val="12"/>
        <rFont val="Arial"/>
        <family val="2"/>
      </rPr>
      <t>ohne</t>
    </r>
    <r>
      <rPr>
        <b/>
        <sz val="12"/>
        <rFont val="Arial"/>
        <family val="2"/>
      </rPr>
      <t xml:space="preserve"> Leistungsmessung</t>
    </r>
  </si>
  <si>
    <r>
      <t xml:space="preserve">1.5. Prognostizierter Erlöse für Ausspeisepunkte </t>
    </r>
    <r>
      <rPr>
        <b/>
        <u/>
        <sz val="12"/>
        <rFont val="Arial"/>
        <family val="2"/>
      </rPr>
      <t>mit</t>
    </r>
    <r>
      <rPr>
        <b/>
        <sz val="12"/>
        <rFont val="Arial"/>
        <family val="2"/>
      </rPr>
      <t xml:space="preserve"> Leistungsmessung</t>
    </r>
  </si>
  <si>
    <r>
      <t>4.2.1. Erlöse aus Entgelten mit Preisnachlässen gemäß § 3 KAV i.V.m. § 18 GasNEV (</t>
    </r>
    <r>
      <rPr>
        <b/>
        <u/>
        <sz val="12"/>
        <rFont val="Arial"/>
        <family val="2"/>
      </rPr>
      <t>ohne</t>
    </r>
    <r>
      <rPr>
        <b/>
        <sz val="12"/>
        <rFont val="Arial"/>
        <family val="2"/>
      </rPr>
      <t xml:space="preserve"> Leistungsmessung)</t>
    </r>
  </si>
  <si>
    <r>
      <t>4.2.2. Erlöse aus Entgelten mit Preisnachlässen gemäß § 3 KAV i.V.m. § 18 GasNEV (</t>
    </r>
    <r>
      <rPr>
        <b/>
        <u/>
        <sz val="12"/>
        <rFont val="Arial"/>
        <family val="2"/>
      </rPr>
      <t>mit</t>
    </r>
    <r>
      <rPr>
        <b/>
        <sz val="12"/>
        <rFont val="Arial"/>
        <family val="2"/>
      </rPr>
      <t xml:space="preserve"> Leistungsmessung)</t>
    </r>
  </si>
  <si>
    <t>Erlösobergrenze</t>
  </si>
  <si>
    <t>Abweichung</t>
  </si>
  <si>
    <t>absolut</t>
  </si>
  <si>
    <t>relativ</t>
  </si>
  <si>
    <t>Druckebenen</t>
  </si>
  <si>
    <t>Messung</t>
  </si>
  <si>
    <t>Messstellenbetrieb</t>
  </si>
  <si>
    <t>Erlösobergrenze [in €]</t>
  </si>
  <si>
    <t>-</t>
  </si>
  <si>
    <t>Abweichung (absolut)</t>
  </si>
  <si>
    <t>Abweichung (relativ)</t>
  </si>
  <si>
    <t>Erlöse aus Netzentgelten lt. Tätigkeitsabschluss</t>
  </si>
  <si>
    <t>rechnerische Erlöse aus Netzentgelten</t>
  </si>
  <si>
    <t>Erlöse (Plan)
[in €]</t>
  </si>
  <si>
    <t>Erlöse (Ist)
[in €]</t>
  </si>
  <si>
    <r>
      <t xml:space="preserve">Im </t>
    </r>
    <r>
      <rPr>
        <u/>
        <sz val="12"/>
        <rFont val="Arial"/>
        <family val="2"/>
      </rPr>
      <t>Kalenderjahr</t>
    </r>
    <r>
      <rPr>
        <sz val="12"/>
        <rFont val="Arial"/>
        <family val="2"/>
      </rPr>
      <t xml:space="preserve"> tatsächlich entstandene Kosten nach § 11 Abs. 2 Satz 1 Nr. 4 ARegV [in €]</t>
    </r>
  </si>
  <si>
    <r>
      <t xml:space="preserve">In der </t>
    </r>
    <r>
      <rPr>
        <u/>
        <sz val="12"/>
        <rFont val="Arial"/>
        <family val="2"/>
      </rPr>
      <t>Erlösobergrenze des Kalenderjahres</t>
    </r>
    <r>
      <rPr>
        <sz val="12"/>
        <rFont val="Arial"/>
        <family val="2"/>
      </rPr>
      <t xml:space="preserve"> bezüglich der Kosten nach § 11 Abs. 2 Satz 1 Nr. 4 ARegV enthaltene Ansätze [in €]</t>
    </r>
  </si>
  <si>
    <t>Differenz gemäß § 5 Abs. 1 Satz 2 ARegV [in €]</t>
  </si>
  <si>
    <t>1. vorgelagerter Netzbetreiber</t>
  </si>
  <si>
    <t>von</t>
  </si>
  <si>
    <t>bis</t>
  </si>
  <si>
    <t>Einheit</t>
  </si>
  <si>
    <t>kW</t>
  </si>
  <si>
    <t>€/kW</t>
  </si>
  <si>
    <t>Arbeit</t>
  </si>
  <si>
    <t>kWh</t>
  </si>
  <si>
    <t>ct/kWh</t>
  </si>
  <si>
    <t>Sonstiges:</t>
  </si>
  <si>
    <t>2. vorgelagerter Netzbetreiber</t>
  </si>
  <si>
    <t>3. vorgelagerter Netzbetreiber</t>
  </si>
  <si>
    <t>4. vorgelagerter Netzbetreiber</t>
  </si>
  <si>
    <t>5. vorgelagerter Netzbetreiber</t>
  </si>
  <si>
    <t>Differenz gemäß § 5 Abs. 1 Satz 1 ARegV</t>
  </si>
  <si>
    <t>[tt.mm.jjjj]</t>
  </si>
  <si>
    <t>lfd. Nr.</t>
  </si>
  <si>
    <t>Grund</t>
  </si>
  <si>
    <t>Datum des
Schreibens der LRegB</t>
  </si>
  <si>
    <t>Aktenzeichen des
Schreibens der LRegB</t>
  </si>
  <si>
    <t>Sonstige auf dem Regulierungskonto zu verbuchende Beträge</t>
  </si>
  <si>
    <t>erstmaliges Kalenderjahr
in dem der Betrag angefallen ist</t>
  </si>
  <si>
    <t>Betrag
[in €]</t>
  </si>
  <si>
    <t>Werden die Kunden mit Leistungsmessung direkt über die Netzpartizipationsfunktionen abgerechnet?</t>
  </si>
  <si>
    <r>
      <t xml:space="preserve">1.4. Erzielbare Erlös für Ausspeisepunkte </t>
    </r>
    <r>
      <rPr>
        <b/>
        <u/>
        <sz val="12"/>
        <rFont val="Arial"/>
        <family val="2"/>
      </rPr>
      <t>ohne</t>
    </r>
    <r>
      <rPr>
        <b/>
        <sz val="12"/>
        <rFont val="Arial"/>
        <family val="2"/>
      </rPr>
      <t xml:space="preserve"> Leistungsmessung</t>
    </r>
  </si>
  <si>
    <r>
      <t xml:space="preserve">1.5. Erzielbare Erlöse für Ausspeisepunkte </t>
    </r>
    <r>
      <rPr>
        <b/>
        <u/>
        <sz val="12"/>
        <rFont val="Arial"/>
        <family val="2"/>
      </rPr>
      <t>mit</t>
    </r>
    <r>
      <rPr>
        <b/>
        <sz val="12"/>
        <rFont val="Arial"/>
        <family val="2"/>
      </rPr>
      <t xml:space="preserve"> Leistungsmessung</t>
    </r>
  </si>
  <si>
    <r>
      <t xml:space="preserve">1. Tatsächlich erzielbare Erlöse aus Netzentgelten i.e.S.
    </t>
    </r>
    <r>
      <rPr>
        <b/>
        <u/>
        <sz val="12"/>
        <rFont val="Arial"/>
        <family val="2"/>
      </rPr>
      <t>inklusive</t>
    </r>
    <r>
      <rPr>
        <b/>
        <sz val="12"/>
        <rFont val="Arial"/>
        <family val="2"/>
      </rPr>
      <t xml:space="preserve"> den enthaltenen Kostenanteile für die erforderliche Inanspruchnahme vorgelagerter Netzebenen</t>
    </r>
  </si>
  <si>
    <r>
      <t xml:space="preserve">4. Tatsächlich erzielbare Erlöse aus den sonstigen Entgelte
    </t>
    </r>
    <r>
      <rPr>
        <b/>
        <u/>
        <sz val="14"/>
        <rFont val="Arial"/>
        <family val="2"/>
      </rPr>
      <t>inklusive</t>
    </r>
    <r>
      <rPr>
        <b/>
        <sz val="14"/>
        <rFont val="Arial"/>
        <family val="2"/>
      </rPr>
      <t xml:space="preserve"> den enthaltenen Kostenanteile für die erforderliche Inanspruchnahme vorgelagerter Netzebenen</t>
    </r>
  </si>
  <si>
    <t>Zeitraum*</t>
  </si>
  <si>
    <t xml:space="preserve">tatsächliche </t>
  </si>
  <si>
    <t>Bezugsmenge</t>
  </si>
  <si>
    <t>Ist-Kosten nach</t>
  </si>
  <si>
    <t>(Ist-Mengen)</t>
  </si>
  <si>
    <t>Entgelt</t>
  </si>
  <si>
    <t>€/a</t>
  </si>
  <si>
    <t>*Bei unterjährigen Entgeltänderungen des vorgelagerten Netzbetreibers, ist für jede Entgeltperiode dies separat einzutragen. Die Entgelte sind entsprechend zeitanteilig aufzuteilen.</t>
  </si>
  <si>
    <r>
      <t xml:space="preserve">1. Zulässige Erlöse aus Netzentgelten i.e.S.
    </t>
    </r>
    <r>
      <rPr>
        <b/>
        <u/>
        <sz val="12"/>
        <rFont val="Arial"/>
        <family val="2"/>
      </rPr>
      <t>inklusive</t>
    </r>
    <r>
      <rPr>
        <b/>
        <sz val="12"/>
        <rFont val="Arial"/>
        <family val="2"/>
      </rPr>
      <t xml:space="preserve"> den enthaltenen Kostenanteile für die erforderliche Inanspruchnahme vorgelagerter Netzebenen</t>
    </r>
  </si>
  <si>
    <r>
      <t xml:space="preserve">4. Zulässige Erlöse aus den sonstigen Entgelte
    </t>
    </r>
    <r>
      <rPr>
        <b/>
        <u/>
        <sz val="14"/>
        <rFont val="Arial"/>
        <family val="2"/>
      </rPr>
      <t>inklusive</t>
    </r>
    <r>
      <rPr>
        <b/>
        <sz val="14"/>
        <rFont val="Arial"/>
        <family val="2"/>
      </rPr>
      <t xml:space="preserve"> den enthaltenen Kostenanteile für die erforderliche Inanspruchnahme vorgelagerter Netzebenen</t>
    </r>
  </si>
  <si>
    <t>Mitteilung der für die Führung des Regulierungskontos notwendigen Daten des Kalenderjahres</t>
  </si>
  <si>
    <t>Zeile einfügbar (allerdings sind in diesem Fall die Formeln zu Berechnung der Erlöse aus Arbeit unter Ziffer 1.5. anzupassen)</t>
  </si>
  <si>
    <t>Zeile einfügbar (allerdings sind in diesem Fall die Formeln zu Berechnung der Erlöse aus Leistung unter Ziffer 1.5. anzupassen)</t>
  </si>
  <si>
    <t>Jahresarbeit des Kunden</t>
  </si>
  <si>
    <t>Gemessene maximale Leistung des Kunden</t>
  </si>
  <si>
    <t>Erlöse aus Leistung
JHL II (mit Formel)</t>
  </si>
  <si>
    <t>Erlöse aus Leistung
JHL II (mit Preisblatt)</t>
  </si>
  <si>
    <t>Erlöse aus Leistung
JHL I (mit Preisblatt)</t>
  </si>
  <si>
    <t>Erlöse aus Leistung
JHL I (mit Formel)</t>
  </si>
  <si>
    <t>Umsatzerlöse</t>
  </si>
  <si>
    <t>Sonstiges</t>
  </si>
  <si>
    <t>Übersteigen die sonstigen Umsatzerlöse 1 % der Erlöse aus Netzentgelten?
Wenn ja, sind die sonstigen Umsatzerlöse detailiert darzulegen und ggf. zu erläutern.</t>
  </si>
  <si>
    <t>Stimmen die oben dargestellten Umsatzerlöse mit dem (testierten) Tätigkeitsabschluss nach § 6b EnWG überein?
Wenn nein, sind die Gründe hierfür darzulegen.</t>
  </si>
  <si>
    <t>1.1.a</t>
  </si>
  <si>
    <t>1.1.b</t>
  </si>
  <si>
    <t>1.1.2.a</t>
  </si>
  <si>
    <t>1.1.2.b</t>
  </si>
  <si>
    <t>1.1.3.a</t>
  </si>
  <si>
    <t>1.1.3.b</t>
  </si>
  <si>
    <t>Sind in den sonstigen Umsatzerlösen erlösmindernde Buchungen (z. B. aufgrund Forderungsausfalls) vorgenommen worden?
Wenn ja, sind die sonstigen Umsatzerlöse detailiert darzulegen und ggf. zu erläutern.</t>
  </si>
  <si>
    <t>Sind in den Erlösen aus Netzentgelten erlösmindernde Buchungen (z. B. aufgrund Forderungsausfalls) vorgenommen worden?
Wenn ja, sind diese Buchungen detailiert darzulegen und ggf. zu erläutern.</t>
  </si>
  <si>
    <t xml:space="preserve">   davon aus den Vorjahren</t>
  </si>
  <si>
    <t>Erlöse aus gesonderten Netzentgelten (20 Abs. 1 und Abs. 2 GasNEV)</t>
  </si>
  <si>
    <t>Jahr</t>
  </si>
  <si>
    <t>Summe</t>
  </si>
  <si>
    <t>Abrechnungsrelevante Jahreshöchstlast</t>
  </si>
  <si>
    <t>3. Zulässige Erlöse aus Entgelten für Messung und Messstellenbetrieb</t>
  </si>
  <si>
    <t>3. Tatsächlich erzielbare Erlöse aus Entgelten für Messung und Messstellenbetrieb</t>
  </si>
  <si>
    <t>Sonstiges (Netzentgelte)</t>
  </si>
  <si>
    <t>1.1</t>
  </si>
  <si>
    <t>1.1.2</t>
  </si>
  <si>
    <t>1.1.3</t>
  </si>
  <si>
    <t>1.2</t>
  </si>
  <si>
    <t>1.3</t>
  </si>
  <si>
    <t>§ 5 Abs. 1 S. 2 ARegV [€]</t>
  </si>
  <si>
    <t>Verfahrensart</t>
  </si>
  <si>
    <t>NetzId</t>
  </si>
  <si>
    <t>1. Sind seit dem Basisjahr 2015 Netzteile durch den Netzbetreiber aufgenommen worden?</t>
  </si>
  <si>
    <t>1.a Werden für diese Netzaufnahmen Beträge geltend gemacht, die ursprünglich nicht beim Antragsteller angefallen sind?</t>
  </si>
  <si>
    <t>2. Sind seit dem Basisjahr 2015 Netzteile durch den Netzbetreiber abgegeben worden?</t>
  </si>
  <si>
    <t>2.a Werden Beträge für das abgegebene Netzteil in Abzug gebracht?</t>
  </si>
  <si>
    <t>3. Sind seit dem Basisjahr wälzungsfähige Kosten nach § 20b GasNEV für Biogasanlagen angefallen?</t>
  </si>
  <si>
    <t>3.a Wurden diese Beträge in Abzug gebracht?</t>
  </si>
  <si>
    <t>Kosten in €</t>
  </si>
  <si>
    <t xml:space="preserve">Ursache der Differenz gemäß § 5 Abs. 1 S. 3 ARegV </t>
  </si>
  <si>
    <t>Erforderliche Inanspruchnahme vorgelagerter Netzebenen 
gemäß §11 Abs. 2 Satz 1 Nr. 4 ARegV</t>
  </si>
  <si>
    <t>tatsächlich entstandene Kosten</t>
  </si>
  <si>
    <t>Messtellenbetrieb, zu dem auch die Messung gehört</t>
  </si>
  <si>
    <t>Baukostenzuschüsse/ Netzanschlusskostenbeiträge</t>
  </si>
  <si>
    <t>Kapitalkostenaufschlag nach §10a ARegV</t>
  </si>
  <si>
    <t>Mengenabgleich</t>
  </si>
  <si>
    <t>davon Änderung der Zahl der Netznutzer, bei denen Messstellenbetrieb durch den Netzbetreiber durchgeführt wird</t>
  </si>
  <si>
    <t>davon Änderung der Zahl der Netznutzer, bei denen Messung durch den Netzbetreiber durchgeführt wird</t>
  </si>
  <si>
    <t>Position</t>
  </si>
  <si>
    <t>I.</t>
  </si>
  <si>
    <t>kalkulatorische Abschreibungen</t>
  </si>
  <si>
    <t>des Sachanlagevermögens</t>
  </si>
  <si>
    <t>des weiteren Anlagevermögens</t>
  </si>
  <si>
    <t>II.a</t>
  </si>
  <si>
    <t>der BKZ/NAKB</t>
  </si>
  <si>
    <t>II.b</t>
  </si>
  <si>
    <t>II.c</t>
  </si>
  <si>
    <t>kalkulatorische Verzinsungsbasis</t>
  </si>
  <si>
    <t>II.</t>
  </si>
  <si>
    <t>kalkulatorische Verzinsung</t>
  </si>
  <si>
    <t>III.</t>
  </si>
  <si>
    <t>kalkulatorische Gewerbesteuer</t>
  </si>
  <si>
    <t>IV.</t>
  </si>
  <si>
    <t>Ist-Kapitalkostenaufschlag</t>
  </si>
  <si>
    <t>I</t>
  </si>
  <si>
    <t>II</t>
  </si>
  <si>
    <t>III</t>
  </si>
  <si>
    <t>IV</t>
  </si>
  <si>
    <t>V</t>
  </si>
  <si>
    <t>VI</t>
  </si>
  <si>
    <t>VII</t>
  </si>
  <si>
    <t>VIII</t>
  </si>
  <si>
    <t>IX</t>
  </si>
  <si>
    <t>X</t>
  </si>
  <si>
    <t>XI</t>
  </si>
  <si>
    <t>XII</t>
  </si>
  <si>
    <t>XIII</t>
  </si>
  <si>
    <t>XIV</t>
  </si>
  <si>
    <t>XV</t>
  </si>
  <si>
    <t>XVI</t>
  </si>
  <si>
    <t>XVII</t>
  </si>
  <si>
    <t>XVIII</t>
  </si>
  <si>
    <t>XX</t>
  </si>
  <si>
    <t>XXI</t>
  </si>
  <si>
    <t>XXII</t>
  </si>
  <si>
    <t>XXIII</t>
  </si>
  <si>
    <t>XXIV</t>
  </si>
  <si>
    <t>XXV</t>
  </si>
  <si>
    <t>XXVI</t>
  </si>
  <si>
    <t>XXVII</t>
  </si>
  <si>
    <t>XXVIII</t>
  </si>
  <si>
    <t>XXIX</t>
  </si>
  <si>
    <t>XXX</t>
  </si>
  <si>
    <t>XXXI</t>
  </si>
  <si>
    <t>XXXII</t>
  </si>
  <si>
    <t>XXXIII</t>
  </si>
  <si>
    <t>XXXIV</t>
  </si>
  <si>
    <t>XXXV</t>
  </si>
  <si>
    <t>Angaben zur Anlage/Anlagengruppe</t>
  </si>
  <si>
    <t>Angaben zu den Anschaffungs- und Herstellungskosten</t>
  </si>
  <si>
    <t>Angaben zu den Nutzungsdauern</t>
  </si>
  <si>
    <t>Zu berücksichtigende Werte</t>
  </si>
  <si>
    <t>Restwerte zum 31.12.</t>
  </si>
  <si>
    <t>Anlagengruppe</t>
  </si>
  <si>
    <t>Anschaffungs-jahr</t>
  </si>
  <si>
    <t>Zugänge auf Grund von Netzüber-gängen gemäß § 26 II ARegV nach dem Basisjahr</t>
  </si>
  <si>
    <t>Abgänge auf Grund von Netzüber-gängen nach § 26 II ARegV nach dem Basisjahr</t>
  </si>
  <si>
    <t>Zugänge auf Grund von Netzüber-gängen gemäß § 26 I ARegV nach dem Basisjahr</t>
  </si>
  <si>
    <t>Zugänge, soweit sie nicht Netzübergänge betreffen</t>
  </si>
  <si>
    <t>Abgänge, soweit sie nicht Netzübergänge betreffen</t>
  </si>
  <si>
    <t>Hinzurechnungen</t>
  </si>
  <si>
    <t>Kürzungen</t>
  </si>
  <si>
    <t>davon genehmigte Investitions-maßnahmen</t>
  </si>
  <si>
    <t xml:space="preserve">davon in Kostenwälzung Biogas berücksichtigt
</t>
  </si>
  <si>
    <t>Nutzungs-dauer Unterer Rand</t>
  </si>
  <si>
    <t>Nutzungs-dauer Oberer Rand</t>
  </si>
  <si>
    <t>AK/HK zum 01.01.</t>
  </si>
  <si>
    <t>Zugänge</t>
  </si>
  <si>
    <t>Abgänge</t>
  </si>
  <si>
    <t>Um-
buchungen</t>
  </si>
  <si>
    <t>AK/HK zum 31.12.</t>
  </si>
  <si>
    <t>kumulierte Abschreibungen zum 01.01.</t>
  </si>
  <si>
    <t>Umbuchungen</t>
  </si>
  <si>
    <t>Wertminder-ungen</t>
  </si>
  <si>
    <t>Zuschreibungen</t>
  </si>
  <si>
    <t>kumulierte Abschreibungen zum 31.12.</t>
  </si>
  <si>
    <t>Restwert zum 01.01.</t>
  </si>
  <si>
    <t>Restwert zum 31.12.</t>
  </si>
  <si>
    <t>A.</t>
  </si>
  <si>
    <t>Anlagevermögen</t>
  </si>
  <si>
    <t>Immaterielle Vermögensgegenstände</t>
  </si>
  <si>
    <t>Konzessionen, gewerbliche Schutzrechte und ähnliche Rechte und Werte sowie Lizenzen an solchen Rechten und Werten</t>
  </si>
  <si>
    <t>Geschäfts- oder Firmenwert</t>
  </si>
  <si>
    <t>geleistete Anzahlungen</t>
  </si>
  <si>
    <t>Sachanlagen</t>
  </si>
  <si>
    <t>Grundstücke, grundstücksgleiche Rechte und Bauten einschließlich der Bauten auf fremden Grundstücken</t>
  </si>
  <si>
    <t>technische Anlagen und Maschinen</t>
  </si>
  <si>
    <t>andere Anlagen, Betriebs- und Geschäftsausstattung</t>
  </si>
  <si>
    <t>geleistete Anzahlungen und Anlagen im Bau</t>
  </si>
  <si>
    <t>Finanzanlagen</t>
  </si>
  <si>
    <t>Anteile an verbundenen Unternehmen</t>
  </si>
  <si>
    <t>Ausleihungen an verbundene Unternehmen</t>
  </si>
  <si>
    <t>Beteiligungen</t>
  </si>
  <si>
    <t>Ausleihungen an Unternehmen, mit denen ein Beteiligungsverhältnis besteht</t>
  </si>
  <si>
    <t>Wertpapiere des Anlagevermögens</t>
  </si>
  <si>
    <t>sonstige Ausleihungen</t>
  </si>
  <si>
    <t>davon außerordentliche Abschreibungen</t>
  </si>
  <si>
    <t>1. Baukostenzuschüsse und Netzanschlusskostenbeiträge - historische Zugänge bis zum Basisjahr 2015</t>
  </si>
  <si>
    <t>Auflösungen</t>
  </si>
  <si>
    <t>Baukostenzuschüsse</t>
  </si>
  <si>
    <t>Netzanschlusskostenbeiträge</t>
  </si>
  <si>
    <t xml:space="preserve">
originäres Netz</t>
  </si>
  <si>
    <t xml:space="preserve">
Netzübergänge nach § 26 ARegV</t>
  </si>
  <si>
    <t>originäres Netz</t>
  </si>
  <si>
    <t>Netzübergänge nach § 26 ARegV</t>
  </si>
  <si>
    <t>2. Baukostenzuschüsse und Netzanschlusskostenbeiträge - historische Zugänge nach dem Basisjahr 2015</t>
  </si>
  <si>
    <t>Historische Zugänge von Baukostenzuschüssen und Netzanschlusskostenbeiträgen</t>
  </si>
  <si>
    <t>Zugangsjahr</t>
  </si>
  <si>
    <t>Zugänge im Zugangsjahr</t>
  </si>
  <si>
    <t xml:space="preserve">Auflösung von Zugängen in einem aus einem Regelverfahren übernommenen Netzteil </t>
  </si>
  <si>
    <t>Zugänge auf Grund von Netzübergängen gemäß § 26 ARegV</t>
  </si>
  <si>
    <t>Abgänge auf Grund von Netzübergängen nach § 26 ARegV</t>
  </si>
  <si>
    <t>Angaben zu den bilanziellen Wertansätzen</t>
  </si>
  <si>
    <t>Vermögensgegenstand</t>
  </si>
  <si>
    <t>Erläuterung</t>
  </si>
  <si>
    <t>Zugänge auf Grund von Netzübergängen gemäß § 26 II ARegV</t>
  </si>
  <si>
    <t>Abgänge auf Grund von Netzübergängen nach § 26 II ARegV</t>
  </si>
  <si>
    <t>Zugänge auf Grund von Netzübergängen gemäß § 26 I ARegV</t>
  </si>
  <si>
    <t>Nutzungsdauer (handelsrechtlich)</t>
  </si>
  <si>
    <t>Vereinfachtes Verfahren</t>
  </si>
  <si>
    <t>tatsächlich entstandene Erlöse</t>
  </si>
  <si>
    <t>Ausfüllhilfe</t>
  </si>
  <si>
    <t xml:space="preserve">Auf diesem Tabellenblatt sind der Anlagenspiegel des Gesamtunternehmens und der Tätigkeit Gasverteilung des Netzbetreibers anzugeben. Sofern Verpächter oder Subverpächter vorhanden sind, sind hier auch die jeweiligen Anlagenspiegel der Tätigkeit Gasverteilung für jeden Verpächter bzw. Subverpächter ab der Spalte AU getrennt anzugeben. Die weiteren Anlagenspiegel können bei Bedarf eingeblendet werden. </t>
  </si>
  <si>
    <t>Sofern ein Netzbetreiber im vereinfachten Verfahren nach § 24 ARegV im Rahmen eines Netzübergangs nach § 26 ARegV ein Netz oder ein Netzteil von einem Netzbetreiber aus dem Regelverfahren übernommen hat und im Rahmen dieses Netzübergangs in der Vergangenheit vereinnahmte Baukostenzuschüsse und/oder Netzanschlusskostenbeiträge übertragen worden sind, so ist für den übernommenen Netzteil die 1. Tabelle analog zum Regelverfahren zu befüllen.</t>
  </si>
  <si>
    <t>Tabellenblatt WAV</t>
  </si>
  <si>
    <t>Tabellenblatt BKZ_NAKB</t>
  </si>
  <si>
    <t>Tabellenblatt Anl_Spiegel</t>
  </si>
  <si>
    <t>Tabellenblatt SAV</t>
  </si>
  <si>
    <t>Anlagengruppen</t>
  </si>
  <si>
    <t>Unterer Rand</t>
  </si>
  <si>
    <t>Oberer Rand</t>
  </si>
  <si>
    <t>Jahre</t>
  </si>
  <si>
    <t>WAV-Positionen</t>
  </si>
  <si>
    <t>EK-Zins</t>
  </si>
  <si>
    <t>Investitionsjahre</t>
  </si>
  <si>
    <t>Zeitreihe_1</t>
  </si>
  <si>
    <t>Zeitreihe_2</t>
  </si>
  <si>
    <t xml:space="preserve">GuV Positionen </t>
  </si>
  <si>
    <t>Grundstücksanlagen, Bauten für Transportwesen</t>
  </si>
  <si>
    <t>Selbst geschaffene gewerbliche Schutzrechte und ähnliche Rechte und Werte</t>
  </si>
  <si>
    <t>nach § 7 Abs. 6 NEV</t>
  </si>
  <si>
    <t>Betriebsgebäude</t>
  </si>
  <si>
    <t>entgeltlich erworbene Konzessionen, gewerbliche Schutzrechte und ähnliche Rechte und Werte sowie Lizenzen an solchen Rechten und Werten</t>
  </si>
  <si>
    <t>nach § 7 Abs. 7 NEV</t>
  </si>
  <si>
    <t xml:space="preserve">bitte wählen </t>
  </si>
  <si>
    <t>Verwaltungsgebäude</t>
  </si>
  <si>
    <t>gewichtet</t>
  </si>
  <si>
    <t>1 Umsatzerlöse</t>
  </si>
  <si>
    <t>Gleisanlagen, Eisenbahnwagen</t>
  </si>
  <si>
    <t>geleistete Anzahlungen auf immaterielle Vermögensgegenstände</t>
  </si>
  <si>
    <t>avg_10y_2018_BBK01.WU0017</t>
  </si>
  <si>
    <t>1.1 Umsatzerlöse aus Netzentgelten Gas</t>
  </si>
  <si>
    <t>Geschäftsausstattung (ohne EDV, Werkzeuge/Geräte); Vermittlungseinrichtungen</t>
  </si>
  <si>
    <t>Grundstücke, grundstücksgleiche Rechte</t>
  </si>
  <si>
    <t>1.1.1 Ausspeisepunkte ohne Leistungsmessung</t>
  </si>
  <si>
    <t>Werkzeuge/Geräte</t>
  </si>
  <si>
    <t>geleistete Anzahlungen und Anlagen im Bau des Sachanlagevermögens</t>
  </si>
  <si>
    <t>1.1.2 Ausspeisepunkte mit Leistungmessung</t>
  </si>
  <si>
    <t>Lagereinrichtung</t>
  </si>
  <si>
    <t>1.1.3 Messung</t>
  </si>
  <si>
    <t>Hardware</t>
  </si>
  <si>
    <t>1.1.4 Messstellenbetrieb</t>
  </si>
  <si>
    <t>Software</t>
  </si>
  <si>
    <t>1.1.5 Gesondertes Netzentgelt gemäß § 20 Abs. 2 GasNEV</t>
  </si>
  <si>
    <t>Leichtfahrzeuge</t>
  </si>
  <si>
    <t>1.1.6 Vertragsstrafen</t>
  </si>
  <si>
    <t>Schwerfahrzeuge</t>
  </si>
  <si>
    <t>1.1.7 Umsatzerlöse gemäß § 3 KAV i.V.m. § 18 GasNEV</t>
  </si>
  <si>
    <t>Gasbehälter</t>
  </si>
  <si>
    <t>1.1.8 Unterbrechbare und unterjährige Verträge</t>
  </si>
  <si>
    <t>Erdgasverdichtung</t>
  </si>
  <si>
    <t>1.1.9 Weitere Erlöse</t>
  </si>
  <si>
    <t>Gasreinigungsanlagen</t>
  </si>
  <si>
    <t>1.1.10 Konzessionsabgaben</t>
  </si>
  <si>
    <t>Piping und Armaturen</t>
  </si>
  <si>
    <t>1.2 Umsatzerlöse, die nicht auf Netzentgelte entfallen</t>
  </si>
  <si>
    <t>Gasmessanlagen</t>
  </si>
  <si>
    <t>1.2.1 Erlöse aus der Auflösung von Ertragszuschüssen</t>
  </si>
  <si>
    <t>Sicherheitseinrichtungen (Erdgasverdichteranlagen)</t>
  </si>
  <si>
    <t>1.2.2 Sonstige Erlöse</t>
  </si>
  <si>
    <t>Leit- und Energietechnik (Erdgasverdichteranlagen)</t>
  </si>
  <si>
    <t>2 Erhöhung oder Verminderung des Bestandes an fertigen und unfertigen Erzeugnissen</t>
  </si>
  <si>
    <t>Nebenanlagen (Erdgasverdichteranlagen)</t>
  </si>
  <si>
    <t>3 Andere aktivierte Eigenleistungen</t>
  </si>
  <si>
    <t>Verkehrswege</t>
  </si>
  <si>
    <t>4 Sonstige betriebliche Erträge</t>
  </si>
  <si>
    <t>Rohrleitungen/HAL Stahl PE ummantelt &lt;= 16 bar</t>
  </si>
  <si>
    <t>5 Materialaufwand</t>
  </si>
  <si>
    <t>Rohrleitungen/HAL Stahl PE ummantelt &gt; 16 bar</t>
  </si>
  <si>
    <t>6 davon Aufwendungen für die erforderliche Inanspruchnahme vorgelagerter Netzebenen inklusiver aller Umlagen</t>
  </si>
  <si>
    <t>Rohrleitungen/HAL Stahl kathodisch geschützt &lt;= 16 bar</t>
  </si>
  <si>
    <t>7 Personalaufwand</t>
  </si>
  <si>
    <t>Rohrleitungen/HAL Stahl kathodisch geschützt &gt; 16 bar</t>
  </si>
  <si>
    <t>8 Abschreibungen auf immaterielle Vermögensgegenstände des Anlagevermögens und Sachanlagen</t>
  </si>
  <si>
    <t>Rohrleitungen/HAL Stahl bituminiert &lt;= 16 bar</t>
  </si>
  <si>
    <t>9 Sonstige betriebliche Aufwendungen</t>
  </si>
  <si>
    <t>Rohrleitungen/HAL Stahl bituminiert &gt; 16 bar</t>
  </si>
  <si>
    <t>10 Finanzergebnis</t>
  </si>
  <si>
    <t>Rohrleitungen/HAL Grauguss (&gt; DN 150)</t>
  </si>
  <si>
    <t>11 Steuern</t>
  </si>
  <si>
    <t>Rohrleitungen/HAL Duktiler Guss</t>
  </si>
  <si>
    <t>12 Jahresüberschuss/Jahresfehlbetrag</t>
  </si>
  <si>
    <t>Rohrleitungen/HAL Polyethylen (PE-HD)</t>
  </si>
  <si>
    <t xml:space="preserve">13 keine </t>
  </si>
  <si>
    <t>Rohrleitungen/HAL Polyvinylchlorid (PVC)</t>
  </si>
  <si>
    <t>Armaturen/Armaturenstationen</t>
  </si>
  <si>
    <t>Molchschleusen</t>
  </si>
  <si>
    <t>Sicherheitseinrichtungen (Rohrleitungen/HAL)</t>
  </si>
  <si>
    <t>Gaszähler der Verteilung</t>
  </si>
  <si>
    <t>Vorschlag Vorgänge</t>
  </si>
  <si>
    <t>Hausdruckregler/Zählerregler</t>
  </si>
  <si>
    <t>Messeinrichtungen</t>
  </si>
  <si>
    <t>Regeleinrichtungen</t>
  </si>
  <si>
    <t>Zuführung Rückstellung</t>
  </si>
  <si>
    <t>Sicherheitseinrichtungen (Mess-, Regel- und Zähleranlagen)</t>
  </si>
  <si>
    <t>Auflösung Rückstellung</t>
  </si>
  <si>
    <t>Leit- und Energietechnik (Mess-, Regel- und Zähleranlagen)</t>
  </si>
  <si>
    <t>Inanspruchnahme Rückstellung</t>
  </si>
  <si>
    <t>Verdichter in Gasmischanlagen</t>
  </si>
  <si>
    <t>Periodenfremde Erlöse (bitte näher erläutern)</t>
  </si>
  <si>
    <t>Nebenanlagen (Mess-, Regel- und Zähleranlagen)</t>
  </si>
  <si>
    <t>Mehr- und Mindermegen</t>
  </si>
  <si>
    <t>Gebäude (Mess-, Regel- und Zähleranlagen)</t>
  </si>
  <si>
    <t>Umsatzerlöse aus DL (bitte näher erläutern)</t>
  </si>
  <si>
    <t>Fernwirkanlagen</t>
  </si>
  <si>
    <t>Umsatzerlöse aus DL für die die Kosten im Ausgangsniveau berücksichtigt wurden (bitte näher erläutern)</t>
  </si>
  <si>
    <t xml:space="preserve">Grundstücke </t>
  </si>
  <si>
    <t>sonstige Erlöse (bitte näher erläutern)</t>
  </si>
  <si>
    <t>Umsatzerlöse aus Biogas</t>
  </si>
  <si>
    <t>Marktraumumstellung</t>
  </si>
  <si>
    <t>Seitenzahlungen von anderen FNB (Biogas)</t>
  </si>
  <si>
    <t>Seitenzahlungen von anderen FNB (Marktraumumstellung)</t>
  </si>
  <si>
    <t>Hinzurechnung/
Kürzung</t>
  </si>
  <si>
    <t>Hinzurechnung</t>
  </si>
  <si>
    <t>Kürzung</t>
  </si>
  <si>
    <t>Art</t>
  </si>
  <si>
    <t>Fernleitungsnetzbetreiber</t>
  </si>
  <si>
    <t>Verteilernetzbetreiber</t>
  </si>
  <si>
    <t>Verfahren</t>
  </si>
  <si>
    <t>Regelverfahren</t>
  </si>
  <si>
    <t>bei effizienter Leistungserbringung entstehende Kostenveränderung des Messstellenbetriebes</t>
  </si>
  <si>
    <t>Verwendeter EK-Zins</t>
  </si>
  <si>
    <t>nach § 7 Abs. 6 NEV  (Anteil 40%)</t>
  </si>
  <si>
    <t>nach § 7 Abs. 7 NEV  (Anteil 60%)</t>
  </si>
  <si>
    <t>GewSt-Hebesatz</t>
  </si>
  <si>
    <t>Antrag auf Auflösung des Regulierungskontos</t>
  </si>
  <si>
    <t>Bestimmung des Regulierungskontosaldos</t>
  </si>
  <si>
    <t>Mittelwert aus Anfangs- und Endbestand</t>
  </si>
  <si>
    <t>Zinssatz gemäß § 5 Abs. 2 ARegV</t>
  </si>
  <si>
    <t>Verzinsung des Saldos</t>
  </si>
  <si>
    <t>Gesamtsaldo nach Verzinsung</t>
  </si>
  <si>
    <t>Bestimmung der Annuität</t>
  </si>
  <si>
    <t>Barwert (zu verteilender Betrag)</t>
  </si>
  <si>
    <t>Verteilung</t>
  </si>
  <si>
    <t>Umlaufsrenditen festverzinslicher Wertpapiere inländischer Emittenten</t>
  </si>
  <si>
    <t>Anwendung</t>
  </si>
  <si>
    <t>Mittelwert</t>
  </si>
  <si>
    <t>Quelle :</t>
  </si>
  <si>
    <t>Antrag auf Anpassung der Erlösobergrenze nach Maßgabe des § 5 ARegV i.V.m. § 34 Abs. 4 ARegV</t>
  </si>
  <si>
    <t xml:space="preserve">Erhebungsbogen nach § 5 ARegV "Regulierungskonto (Gas)" </t>
  </si>
  <si>
    <t>GewSt-Hebesatz
(Basisjahr 2015)</t>
  </si>
  <si>
    <t>Netzbezeichnung</t>
  </si>
  <si>
    <t>Kategorie</t>
  </si>
  <si>
    <r>
      <t>Anpassungsbetrag S</t>
    </r>
    <r>
      <rPr>
        <b/>
        <vertAlign val="subscript"/>
        <sz val="11"/>
        <rFont val="Arial"/>
        <family val="2"/>
      </rPr>
      <t>t</t>
    </r>
  </si>
  <si>
    <t>Bestimmung der Jahresdifferenz</t>
  </si>
  <si>
    <t>Anlagenspiegel</t>
  </si>
  <si>
    <t>Differenz</t>
  </si>
  <si>
    <r>
      <t xml:space="preserve">Dieses Tabellenblatt müssen Netzbetreiber, die den Bericht zum "Prüfungsschwerpunkt Kostenschlüsselung" gemäß der Festlegung der LRegB vom 02.06.2015 vorlegen, </t>
    </r>
    <r>
      <rPr>
        <b/>
        <u/>
        <sz val="10.5"/>
        <color rgb="FFFF0000"/>
        <rFont val="Arial"/>
        <family val="2"/>
      </rPr>
      <t>nicht</t>
    </r>
    <r>
      <rPr>
        <b/>
        <sz val="10.5"/>
        <color rgb="FFFF0000"/>
        <rFont val="Arial"/>
        <family val="2"/>
      </rPr>
      <t xml:space="preserve"> ausfüllen.</t>
    </r>
  </si>
  <si>
    <r>
      <rPr>
        <u/>
        <sz val="10.5"/>
        <rFont val="Arial"/>
        <family val="2"/>
      </rPr>
      <t>Netzbetreiber im Regelverfahren</t>
    </r>
    <r>
      <rPr>
        <sz val="10.5"/>
        <rFont val="Arial"/>
        <family val="2"/>
      </rPr>
      <t xml:space="preserve"> haben, unabhängig davon, ob ein Kapitalkostenaufschlag nach § 10a ARegV beantragt bzw. genehmigt wurde, zur Ermittlung der Auflösungserträge die 1. und 2. Tabelle vollständig zu befüllen. Sofern ein Kapitalkostenaufschlag nach §10a ARegV beantragt bzw. genehmigt wurde, dient die 2. Tabelle auch zur Bestimmung der Restwerte der Baukostenzuschüsse und Netzanschlusskostenbeiträge im Rahmen der Abrechnung des Kapitalkostenaufschlages.</t>
    </r>
  </si>
  <si>
    <r>
      <rPr>
        <u/>
        <sz val="10.5"/>
        <rFont val="Arial"/>
        <family val="2"/>
      </rPr>
      <t>Netzbetreiber im vereinfachten Verfahren</t>
    </r>
    <r>
      <rPr>
        <sz val="10.5"/>
        <rFont val="Arial"/>
        <family val="2"/>
      </rPr>
      <t xml:space="preserve"> nach § 24 ARegV, die einen Kapitalkostenaufschlag nach § 10a ARegV beantragt haben bzw. denen ein Kapitalkostenaufschlag nach § 10a ARegV  genehmigt wurde, haben lediglich die 2. Tabelle zu befüllen. Sofern kein Kapitalkostenaufschlag nach § 10a ARegV beantragt bzw. genehmigt wurde, sind in diesem Tabellenblatt keinerlei Angaben erforderlich. </t>
    </r>
  </si>
  <si>
    <t>[€]</t>
  </si>
  <si>
    <t>in der Erlösobergrenze enthaltener Ansatz</t>
  </si>
  <si>
    <t>Ermittlung der Differenz für § 5 Abs. 1 S. 2 ARegV (hier nach § 11 Abs. 2 S. 1 Nr. 13 ARegV)</t>
  </si>
  <si>
    <t>Anteil (Schlüssel) Sparte Gasnetz [%]</t>
  </si>
  <si>
    <t>Historische AK/HK im Anschaffungsjahr im Gesamtunternehmen</t>
  </si>
  <si>
    <t>Historische AK/HK im Anschaffungsjahr in der Sparte Gasnetz</t>
  </si>
  <si>
    <t>IVa</t>
  </si>
  <si>
    <t>IVb</t>
  </si>
  <si>
    <t>IVc</t>
  </si>
  <si>
    <t>Historische AK/HK, der Investitionen seit dem 01.01.2016 im Gesamtunternehmen</t>
  </si>
  <si>
    <t>Allgemeines</t>
  </si>
  <si>
    <t>I. Angaben zum Netzbetreiber</t>
  </si>
  <si>
    <t>II. Informationen über Netzeigentümer / Verpächter / Netzveränderungen</t>
  </si>
  <si>
    <t>4. Bei Teilnahme am Regelverfahren:</t>
  </si>
  <si>
    <t>Sind in den Anschaffungs- und Herstellungskosten aktivierte Eigenleistungen enthalten, die Personalzusatzkosten nach § 11 Abs. 2 S. 1 Nr. 9 ARegV enthalten?</t>
  </si>
  <si>
    <t>III. Fragen zum Plan-Ist-Abgleich des KKauf</t>
  </si>
  <si>
    <t>Auf dem Tabellenblatt Allgemeines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Die Fragen unter III. sind zwingend zu beantworten. Des Weiteren sind Netzübergänge im Anschreiben zu nennen.</t>
  </si>
  <si>
    <t>Zusammenfassung + Annuität</t>
  </si>
  <si>
    <t xml:space="preserve">Hier sind keine Eintragungen vorzunehmen. </t>
  </si>
  <si>
    <t>Das Tabellenblatt dient der Eingabe der Anschaffungs- und Herstellungskosten je Anschaffungsjahr, Anlagengruppe und NetzID.</t>
  </si>
  <si>
    <r>
      <t>Anschaffungsjahr:</t>
    </r>
    <r>
      <rPr>
        <sz val="10"/>
        <rFont val="Arial"/>
        <family val="2"/>
      </rPr>
      <t xml:space="preserve"> Wählen Sie das Anschaffungsjahr aus der Auswahlliste aus.</t>
    </r>
  </si>
  <si>
    <r>
      <t xml:space="preserve">Zugänge, soweit sie nicht Netzübergänge betreffen: </t>
    </r>
    <r>
      <rPr>
        <sz val="10"/>
        <rFont val="Arial"/>
        <family val="2"/>
      </rPr>
      <t>Hierunter sind bspw. Nachaktivierungen und /oder Zugänge (z.B.  Anlagenkäufe) aus dem nicht-regulierten Bereich darzustellen. Nachaktivierungen sind im  Jahr der Nachaktivierung zu erfassen. Die Position ist zu erläutern.</t>
    </r>
  </si>
  <si>
    <r>
      <t xml:space="preserve">Abgänge, soweit sie nicht Netzübergänge betreffen: </t>
    </r>
    <r>
      <rPr>
        <sz val="10"/>
        <rFont val="Arial"/>
        <family val="2"/>
      </rPr>
      <t>Hierunter sind bspw. außerplanmäßige Anlagenabgänge zu erfassen (Verschrottungen, Havarieren usw.). Die Position ist zu erläutern.</t>
    </r>
  </si>
  <si>
    <r>
      <t xml:space="preserve">2017: </t>
    </r>
    <r>
      <rPr>
        <sz val="10"/>
        <rFont val="Arial"/>
        <family val="2"/>
      </rPr>
      <t>Es ist die Nutzungsdauer aus dem letztjährigen Antrag anzugeben.</t>
    </r>
  </si>
  <si>
    <r>
      <t xml:space="preserve">2018: </t>
    </r>
    <r>
      <rPr>
        <sz val="10"/>
        <rFont val="Arial"/>
        <family val="2"/>
      </rPr>
      <t>Es ist die Nutzungsdauer aus dem letztjährigen Antrag anzugeben.</t>
    </r>
  </si>
  <si>
    <r>
      <t xml:space="preserve">2019: </t>
    </r>
    <r>
      <rPr>
        <sz val="10"/>
        <rFont val="Arial"/>
        <family val="2"/>
      </rPr>
      <t>Es ist die Nutzungsdauer aus dem letztjährigen Antrag anzugeben.</t>
    </r>
  </si>
  <si>
    <t>2016: Es ist die Nutzungsdauer aus dem letztjährigen Antrag anzugeben.</t>
  </si>
  <si>
    <r>
      <rPr>
        <b/>
        <sz val="10"/>
        <rFont val="Arial"/>
        <family val="2"/>
      </rPr>
      <t xml:space="preserve">NetzID: </t>
    </r>
    <r>
      <rPr>
        <sz val="10"/>
        <rFont val="Arial"/>
        <family val="2"/>
      </rPr>
      <t>Wählen Sie die NetzID aus der Auswahlliste aus. Die Auswahlliste besteht aus den Angaben in dem Tabellenblatt "Allgemeines".</t>
    </r>
  </si>
  <si>
    <r>
      <rPr>
        <b/>
        <sz val="10"/>
        <rFont val="Arial"/>
        <family val="2"/>
      </rPr>
      <t>Anlagengruppe:</t>
    </r>
    <r>
      <rPr>
        <sz val="10"/>
        <rFont val="Arial"/>
        <family val="2"/>
      </rPr>
      <t xml:space="preserve"> Wählen Sie die Anlagengruppe aus der Auswahlliste aus.</t>
    </r>
  </si>
  <si>
    <r>
      <rPr>
        <b/>
        <sz val="10"/>
        <rFont val="Arial"/>
        <family val="2"/>
      </rPr>
      <t>Anschaffungsjahr:</t>
    </r>
    <r>
      <rPr>
        <sz val="10"/>
        <rFont val="Arial"/>
        <family val="2"/>
      </rPr>
      <t xml:space="preserve"> Wählen Sie das Anschaffungsjahr aus der Auswahlliste aus.</t>
    </r>
  </si>
  <si>
    <r>
      <rPr>
        <b/>
        <sz val="10"/>
        <rFont val="Arial"/>
        <family val="2"/>
      </rPr>
      <t>Zugänge, soweit sie nicht Netzübergänge betreffen:</t>
    </r>
    <r>
      <rPr>
        <sz val="10"/>
        <rFont val="Arial"/>
        <family val="2"/>
      </rPr>
      <t xml:space="preserve"> Hierunter sind bspw. Nachaktivierungen und /oder Zugänge (z.B.  Anlagenkäufe) aus dem nicht-regulierten Bereich darzustellen. Nachaktivierungen sind im  Jahr der Nachaktivierung zu erfassen. Die Position ist zu erläutern.</t>
    </r>
  </si>
  <si>
    <r>
      <rPr>
        <b/>
        <sz val="10"/>
        <rFont val="Arial"/>
        <family val="2"/>
      </rPr>
      <t>Abgänge, soweit sie nicht Netzübergänge betreffen:</t>
    </r>
    <r>
      <rPr>
        <sz val="10"/>
        <rFont val="Arial"/>
        <family val="2"/>
      </rPr>
      <t xml:space="preserve"> Hierunter sind bspw. außerplanmäßige Anlagenabgänge zu erfassen (Verschrottungen, Havarieren usw.). Die Position ist zu erläutern.</t>
    </r>
  </si>
  <si>
    <t>2021: Es wird unterstellt, dass die Nutzungsdauer des Vorjahres für den gesamten Zeitraum bis 2022 Gültigkeit hat.</t>
  </si>
  <si>
    <t>2022: Es wird unterstellt, dass die Nutzungsdauer des Vorjahres für den gesamten Zeitraum bis 2022 Gültigkeit hat.</t>
  </si>
  <si>
    <r>
      <t>Vermögensgegenstand:</t>
    </r>
    <r>
      <rPr>
        <sz val="10"/>
        <rFont val="Arial"/>
        <family val="2"/>
      </rPr>
      <t xml:space="preserve"> Wählen Sie aus der Auswahlliste den entsprechenden Vermögensgegenstand aus.</t>
    </r>
  </si>
  <si>
    <r>
      <t>Erläuterung:</t>
    </r>
    <r>
      <rPr>
        <sz val="10"/>
        <rFont val="Arial"/>
        <family val="2"/>
      </rPr>
      <t xml:space="preserve"> Das Feld dient der näheren Erläuterung des zu berücksichtigenden Vermögengegenstandes und ist zwingend zu befüllen. Hier ist bspw. eine genauere Bezeichnung einzutragen, um welche Art immatereille Vermögensgegenstände es sich handelt.</t>
    </r>
  </si>
  <si>
    <r>
      <t>Nutzungsdauer (handelsrechtlich):</t>
    </r>
    <r>
      <rPr>
        <sz val="10"/>
        <rFont val="Arial"/>
        <family val="2"/>
      </rPr>
      <t xml:space="preserve"> Die handelsrechtliche Nutzungsdauer des Vermögensgegenstandes ist anzugeben.</t>
    </r>
  </si>
  <si>
    <r>
      <t>handelsrechtlicher Wertansatz zum 01.01.20xx:</t>
    </r>
    <r>
      <rPr>
        <sz val="10"/>
        <rFont val="Arial"/>
        <family val="2"/>
      </rPr>
      <t xml:space="preserve"> Es ist der handelsrechtliche Wertansatz zum 01.01. Jahres für den Vermögensgegenstand anzugeben.</t>
    </r>
  </si>
  <si>
    <r>
      <t>Abschreibung 20xx:</t>
    </r>
    <r>
      <rPr>
        <sz val="10"/>
        <rFont val="Arial"/>
        <family val="2"/>
      </rPr>
      <t xml:space="preserve"> Es ist die Abschreibung des Jahres anzugeben.</t>
    </r>
  </si>
  <si>
    <r>
      <t>handelsrechtlicher Wertansatz zum 31.12.20xx:</t>
    </r>
    <r>
      <rPr>
        <sz val="10"/>
        <rFont val="Arial"/>
        <family val="2"/>
      </rPr>
      <t xml:space="preserve"> Es ist der handelsrechtliche Wertansatz zum 31.12. des Jahres für den Vermögensgegenstand anzugeben.</t>
    </r>
  </si>
  <si>
    <r>
      <rPr>
        <b/>
        <sz val="10"/>
        <rFont val="Arial"/>
        <family val="2"/>
      </rPr>
      <t>NetzID:</t>
    </r>
    <r>
      <rPr>
        <sz val="10"/>
        <rFont val="Arial"/>
        <family val="2"/>
      </rPr>
      <t xml:space="preserve"> Wählen Sie die NetzID aus der Auswahlliste aus. Die Auswahlliste besteht aus den Angaben in dem Tabellenblatt "Allgemeines".</t>
    </r>
  </si>
  <si>
    <r>
      <t>Historische AK/HK seit dem 01.01.2016 im Gesamtunternehmen:</t>
    </r>
    <r>
      <rPr>
        <sz val="10"/>
        <rFont val="Arial"/>
        <family val="2"/>
      </rPr>
      <t xml:space="preserve"> Tragen Sie die AK/HK der Investitionen seit dem 01.01.2016 ein. Hierbei sind lediglich die AK/HK nach dem Basisjahr (2016) einzutragen. Dieser Wert ist in Folgeanträgen unverändert beizubehalten. Veränderungen im Wertansatz der Anlage ausgehend von ursprünglichen Ansatz sind über die Spalten "Hinzurechnungen" und "Kürzungen" abzubilden.  </t>
    </r>
  </si>
  <si>
    <r>
      <t>Hinzurechnungen:</t>
    </r>
    <r>
      <rPr>
        <sz val="10"/>
        <rFont val="Arial"/>
        <family val="2"/>
      </rPr>
      <t xml:space="preserve"> Eintragungen in diesen Spalten sind im Antrag zu erläutern.</t>
    </r>
  </si>
  <si>
    <r>
      <t>Kürzungen:</t>
    </r>
    <r>
      <rPr>
        <sz val="10"/>
        <rFont val="Arial"/>
        <family val="2"/>
      </rPr>
      <t xml:space="preserve"> Eintragungen in diesen Spalten sind im Antrag zu erläutern.</t>
    </r>
  </si>
  <si>
    <t>!!! Eingabe nur bei Netzteilen im Regelverfahren !!!</t>
  </si>
  <si>
    <t>In der 1. Tabelle sind im Rahmen von Netzübergängen aufgenommene Baukostenzuschüsse und Netzanschlusskostenbeiträge immer getrennt von den historischen Zugängen mit einem positiven Vorzeichen anzugeben. Dementsprechend sind im Rahmen von Netzübergängen abgegebene Baukostenzuschüsse und Netzanschlusskostenbeiträge in den entsprechenden Zellen immer getrennt von den historischen Zugängen mit negativem Vorzeichen anzugeben. Hierbei sind aufgenommene und abgegebene BKZ und NAKB zu saldieren.</t>
  </si>
  <si>
    <t xml:space="preserve">Sofern nach dem Netzübergang in dem übernommenen Netzteil Baukostenzuschüsse und/oder Netzanschlusskostenbeiträge vereinnahmt worden sind, so sind die sich daraus ergebenden Auflösungserträge, unabhängig von den Ansätzen zur Restwertermittlung im Rahmen des Plan-Ist-Abgleichs des Kapitalkostenaufschlags, separat in der Spalte D ab Zelle D33 anzugeben. </t>
  </si>
  <si>
    <t xml:space="preserve">Hier ist das Anlagelagevermögen darzustellen, welches nicht zum Sachanlagevermögen im Sinne der GasNEV/ARegV gehört. 
Grundsätzlich sind für weiteres Anlagevermögen die für Sachanlagen und Baukostenzuschüssen/Netzanschlusskostenbeiträgen dargestellten Ausführungen zu beachten.
</t>
  </si>
  <si>
    <r>
      <rPr>
        <b/>
        <sz val="10"/>
        <rFont val="Arial"/>
        <family val="2"/>
      </rPr>
      <t xml:space="preserve">Historische AK/HK im Anschaffungsjahr im Gesamtunternehmen: </t>
    </r>
    <r>
      <rPr>
        <sz val="10"/>
        <rFont val="Arial"/>
        <family val="2"/>
      </rPr>
      <t xml:space="preserve">Tragen tatsächlichen AK/HK ein. Hierbei sind lediglich die AK/HK nach dem Basisjahr (2015) einzutragen. Dieser Wert ist in Folgeanträgen unverändert beizubehalten. Veränderungen im Wertansatz der Anlage ausgehend von ursprünglichen Ansatz sind über die Spalten "Hinzurechnungen" und "Kürzungen" abzubilden und im Antragsschreiben zu erläutern.  </t>
    </r>
  </si>
  <si>
    <t>Schlüsselbezeichnung; Jahr auf das sich der Schlüssel bezieht</t>
  </si>
  <si>
    <t xml:space="preserve">Ermittlung der Differenz für § 5 Abs. 1a ARegV </t>
  </si>
  <si>
    <r>
      <rPr>
        <b/>
        <sz val="10"/>
        <rFont val="Arial"/>
        <family val="2"/>
      </rPr>
      <t>Anteil (Schlüssel) Sparte Gasnetz [%], Spalte IVa:</t>
    </r>
    <r>
      <rPr>
        <sz val="10"/>
        <rFont val="Arial"/>
        <family val="2"/>
      </rPr>
      <t xml:space="preserve"> Angabe des Schlüsselwertes mit dem die Anschaffungs- und Herstellungskosten der Sparte Gasnetz zugerechnet worden sind. </t>
    </r>
  </si>
  <si>
    <r>
      <t xml:space="preserve">Anteil (Schlüssel) Sparte Gasnetz [%], Spalte IVb: </t>
    </r>
    <r>
      <rPr>
        <sz val="10"/>
        <rFont val="Arial"/>
        <family val="2"/>
      </rPr>
      <t xml:space="preserve">Angabe des Schlüsselwertes mit dem die Anschaffungs- und Herstellungskosten der Sparte Gasnetz zugerechnet worden sind. </t>
    </r>
  </si>
  <si>
    <r>
      <t xml:space="preserve">Schlüsselbezeichnung; Jahr auf das sich der Schlüssel bezieht, Spalte VIb: </t>
    </r>
    <r>
      <rPr>
        <sz val="10"/>
        <rFont val="Arial"/>
        <family val="2"/>
      </rPr>
      <t xml:space="preserve">Angabe, welcher Schlüssel verwendet worden ist. Bei Anschaffungs- und Herstellungskosten, die zu 100 % dem Gasnetz zugerechnet werden, kann diese Angabe entfallen. </t>
    </r>
  </si>
  <si>
    <r>
      <t xml:space="preserve">Schlüsselbezeichnung; Jahr auf das sich der Schlüssel bezieht, Spalte VIc: </t>
    </r>
    <r>
      <rPr>
        <sz val="10"/>
        <rFont val="Arial"/>
        <family val="2"/>
      </rPr>
      <t xml:space="preserve">Angabe, welcher Schlüssel verwendet worden ist. Bei Anschaffungs- und Herstellungskosten, die zu 100 % dem Gasnetz zugerechnet werden, kann diese Angabe entfallen. </t>
    </r>
  </si>
  <si>
    <t>Tabellenblatt</t>
  </si>
  <si>
    <t>Zellbereich</t>
  </si>
  <si>
    <t>alle</t>
  </si>
  <si>
    <t>Release-Version</t>
  </si>
  <si>
    <t>Ziffer II. Renditen, Tabelle 2a) Umlaufsrenditen nach Wertpapierarten, S. 7</t>
  </si>
  <si>
    <t>http://www.bundesbank.de  → Publikationen  →  Statistiken  →  Statistische Fachreihen → Geld- und Kapitalmärkte → Statistische Fachreihe Kapitalmarktkennzahlen</t>
  </si>
  <si>
    <t>2020: Es ist die Nutzungsdauer aus dem letztjährigen Antrag anzugeben.</t>
  </si>
  <si>
    <t>Dateienname</t>
  </si>
  <si>
    <t>EHB_RegKonto_Gas_2019_BW</t>
  </si>
  <si>
    <t>EHB_RegKonto_Gas_2020_BW</t>
  </si>
  <si>
    <t>Hinzurechnungen aus Schlüssel-änderungen</t>
  </si>
  <si>
    <t>Kürzungen aus Schlüssel-änderungen</t>
  </si>
  <si>
    <t>davon für den Aufbau einer seperaten Wasserstoff-infrastruktur</t>
  </si>
  <si>
    <t>D_SAV</t>
  </si>
  <si>
    <t>T</t>
  </si>
  <si>
    <t>Q; U</t>
  </si>
  <si>
    <t>Anpassung der Formeln aufgrunde der Spalteneinfügungen</t>
  </si>
  <si>
    <t>M; O</t>
  </si>
  <si>
    <t>Aufnahme der Spalten zur Abgrenzung der Hinzurechn. und Kürzungen aus Schlüsseländerungen, um die Abfrage an aktuelle Festlegung Kostendaten für die 4. RegP anzugleichen</t>
  </si>
  <si>
    <t>XXXVI</t>
  </si>
  <si>
    <t>XXXVII</t>
  </si>
  <si>
    <t>XXXVIII</t>
  </si>
  <si>
    <t>davon Kapitalkosten</t>
  </si>
  <si>
    <t>Aufnahme Abfrage "davon Kapitalkosten" für Kosten Messstellenbetrieb/Messung</t>
  </si>
  <si>
    <t>Berechnung "bei effizienter Leistungserbringung entstehende Kostenveränderung des Messtellenbetrieb" erfolgt nun ohne Kapitalkosten</t>
  </si>
  <si>
    <t>B15</t>
  </si>
  <si>
    <t>B5; B7; B11; B13</t>
  </si>
  <si>
    <t>Messstellenbetrieb_Messung</t>
  </si>
  <si>
    <t>Aufnahme der Spalte zur Abgrenzung der Investitionen in eine separate Wasserstoffinfrastruktur, Spalte "davon Kosten für die Marktraumumstellung" (Spalte V in Version 1.0) gelöscht</t>
  </si>
  <si>
    <t>weitere Hinzurechnungen</t>
  </si>
  <si>
    <t>weitere Kürzungen</t>
  </si>
  <si>
    <r>
      <rPr>
        <b/>
        <sz val="10"/>
        <rFont val="Arial"/>
        <family val="2"/>
      </rPr>
      <t>Hinzurechnungen:</t>
    </r>
    <r>
      <rPr>
        <sz val="10"/>
        <rFont val="Arial"/>
        <family val="2"/>
      </rPr>
      <t xml:space="preserve"> Hierunter sind bspw. Abweichungen durch eventuelle Schlüsseländerungen und aufgrund von Planansätzen auszuweisen. Eintragungen in diesen Spalten sind im Antrag zu erläutern.</t>
    </r>
  </si>
  <si>
    <r>
      <rPr>
        <b/>
        <sz val="10"/>
        <rFont val="Arial"/>
        <family val="2"/>
      </rPr>
      <t xml:space="preserve">Kürzungen: </t>
    </r>
    <r>
      <rPr>
        <sz val="10"/>
        <rFont val="Arial"/>
        <family val="2"/>
      </rPr>
      <t>Hierunter sind bspw. Abweichungen durch eventuelle Schlüsseländerungen und aufgrund von Planansätzen auszuweisen. Eintragungen in diesen Spalten sind im Antrag zu erläutern.</t>
    </r>
  </si>
  <si>
    <t>Reg.Konto 2021</t>
  </si>
  <si>
    <t>Regulierungskontosaldo zum 31.12.2021</t>
  </si>
  <si>
    <t>jährliche Annuität von 2024 bis 2026</t>
  </si>
  <si>
    <t>Anfangsbestand</t>
  </si>
  <si>
    <t>Endbestand (=Saldo der Einzeldifferenzen des Jahres)</t>
  </si>
  <si>
    <t>Verzinsung für die zwei Folgejahre</t>
  </si>
  <si>
    <t>In Erlösobergrenze 2021 enthaltener Ansatz der Kosten für</t>
  </si>
  <si>
    <t>Für das Kalenderjahr 2021 bei effizienter Leistungserbringung enstandene tatsächliche IST-Kosten für</t>
  </si>
  <si>
    <t>Anzahl der Mess-
einrichtungen zum 01.01.2021
[Stück]</t>
  </si>
  <si>
    <t>Anzahl der Mess-
einrichtungen zum 31.12.2021
[Stück]</t>
  </si>
  <si>
    <t>Volatile Kostenanteile gemäß §11 Abs. 5 ARegV</t>
  </si>
  <si>
    <t xml:space="preserve">Differenz nach § 5 Abs. 1 Satz 2 ARegV </t>
  </si>
  <si>
    <t>Volatile Kostenanteile</t>
  </si>
  <si>
    <t>Zusammenfassung und Annuität</t>
  </si>
  <si>
    <t>EHB_RegKonto_Gas_2021_BW</t>
  </si>
  <si>
    <t>Zeile 5 und E10</t>
  </si>
  <si>
    <t>Volatile Kostenanteile gemäß §11 Abs. 5 ARegV sowie Summenformel ergänzt</t>
  </si>
  <si>
    <t>Formel angepasst um den geänderten Antragszeitpunkt ab 2021 und die damit einhergehende geänderte Verteilung der Annuitäten zu berücksichtigen.</t>
  </si>
  <si>
    <t>Statistische Fachreihe Kapitalmarktkennzahlen der Deutschen Bundesbank, Oktober 2022</t>
  </si>
  <si>
    <t>NB1</t>
  </si>
  <si>
    <t>E27; E28</t>
  </si>
  <si>
    <t>bite wählen</t>
  </si>
  <si>
    <t>Verpächter</t>
  </si>
  <si>
    <t>anderer Netzbereich</t>
  </si>
  <si>
    <t>Voll-Netzzugang (§ 26 I ARegV) nach dem Basisjahr</t>
  </si>
  <si>
    <t>Teil-Netzzugang (§ 26 II, III ARegV) nach dem Basisjahr</t>
  </si>
  <si>
    <t>Teil-Netzabgang (§ 26 II, III ARegV) nach dem Basisjahr</t>
  </si>
  <si>
    <t>Ehemalige Investitionsmaßnahmen (§ 34 Abs. 7 ARegV)</t>
  </si>
  <si>
    <t>sonstiger Zu- bzw. Abgang</t>
  </si>
  <si>
    <t>gesamtes Tabellenblatt</t>
  </si>
  <si>
    <t xml:space="preserve">Aufnahme Abfrage Kosten für die Beschaffung von Energie zum Zwecke der Vorwärmung von Gas im Zusammenhang mit der Gasruckregelung im Sinne des § 11 Abs. 5 ARegV (ohne Energiesteuern) gemäß der VOLKER-Festlegung </t>
  </si>
  <si>
    <t xml:space="preserve">in der Erlösobergrenze enthaltener Ansatz </t>
  </si>
  <si>
    <t>07.11.2022/LRegB BW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</si>
</sst>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0\ &quot;€&quot;;\-#,##0\ &quot;€&quot;"/>
    <numFmt numFmtId="6" formatCode="#,##0\ &quot;€&quot;;[Red]\-#,##0\ &quot;€&quot;"/>
    <numFmt numFmtId="42" formatCode="_-* #,##0\ &quot;€&quot;_-;\-* #,##0\ &quot;€&quot;_-;_-* &quot;-&quot;\ &quot;€&quot;_-;_-@_-"/>
    <numFmt numFmtId="44" formatCode="_-* #,##0.00\ &quot;€&quot;_-;\-* #,##0.00\ &quot;€&quot;_-;_-* &quot;-&quot;??\ &quot;€&quot;_-;_-@_-"/>
    <numFmt numFmtId="164" formatCode="_-* #,##0.00\ &quot;DM&quot;_-;\-* #,##0.00\ &quot;DM&quot;_-;_-* &quot;-&quot;??\ &quot;DM&quot;_-;_-@_-"/>
    <numFmt numFmtId="165" formatCode="#,##0.00;[Red]#,##0.00"/>
    <numFmt numFmtId="166" formatCode="#,##0.00\ &quot;€&quot;"/>
    <numFmt numFmtId="167" formatCode="#,##0.00_ ;[Red]\-#,##0.00\ "/>
    <numFmt numFmtId="168" formatCode="#,##0.0000"/>
    <numFmt numFmtId="169" formatCode="_([$€]* #,##0.00_);_([$€]* \(#,##0.00\);_([$€]* &quot;-&quot;??_);_(@_)"/>
    <numFmt numFmtId="170" formatCode="#,##0_ ;[Red]\-#,##0\ "/>
    <numFmt numFmtId="171" formatCode="#,##0\ &quot;€&quot;"/>
    <numFmt numFmtId="172" formatCode="_-* #,##0\ _€_-;\-* #,##0\ _€_-;_-* &quot;-&quot;??\ _€_-;_-@_-"/>
    <numFmt numFmtId="173" formatCode="0_ ;\-0\ "/>
    <numFmt numFmtId="174" formatCode="_-* #,##0\ _€_-;\-* #,##0\ _€_-;_-* &quot;-&quot;\ _€_-;_-@_-"/>
    <numFmt numFmtId="175" formatCode="0.000%"/>
    <numFmt numFmtId="176" formatCode="#,##0_ ;\-#,##0\ "/>
    <numFmt numFmtId="177" formatCode="0.0%"/>
    <numFmt numFmtId="178" formatCode="_-* #,##0.00\ _€_-;\-* #,##0.00\ _€_-;_-* &quot;-&quot;??\ _€_-;_-@_-"/>
    <numFmt numFmtId="179" formatCode="#,##0\ _€;\-#,##0\ _€"/>
  </numFmts>
  <fonts count="87">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4"/>
      <name val="Arial"/>
      <family val="2"/>
    </font>
    <font>
      <sz val="14"/>
      <name val="Arial"/>
      <family val="2"/>
    </font>
    <font>
      <sz val="12"/>
      <name val="Arial"/>
      <family val="2"/>
    </font>
    <font>
      <b/>
      <sz val="12"/>
      <name val="Arial"/>
      <family val="2"/>
    </font>
    <font>
      <b/>
      <sz val="12"/>
      <name val="Arial"/>
      <family val="2"/>
    </font>
    <font>
      <b/>
      <sz val="11"/>
      <color indexed="10"/>
      <name val="Arial"/>
      <family val="2"/>
    </font>
    <font>
      <sz val="11"/>
      <name val="Arial"/>
      <family val="2"/>
    </font>
    <font>
      <sz val="10"/>
      <color indexed="9"/>
      <name val="Arial"/>
      <family val="2"/>
    </font>
    <font>
      <sz val="8"/>
      <name val="Arial"/>
      <family val="2"/>
    </font>
    <font>
      <sz val="8"/>
      <name val="Arial"/>
      <family val="2"/>
    </font>
    <font>
      <b/>
      <u/>
      <sz val="14"/>
      <name val="Arial"/>
      <family val="2"/>
    </font>
    <font>
      <sz val="12"/>
      <name val="Arial"/>
      <family val="2"/>
    </font>
    <font>
      <b/>
      <u/>
      <sz val="12"/>
      <name val="Arial"/>
      <family val="2"/>
    </font>
    <font>
      <b/>
      <sz val="14"/>
      <name val="Arial"/>
      <family val="2"/>
    </font>
    <font>
      <sz val="12"/>
      <color indexed="10"/>
      <name val="Arial"/>
      <family val="2"/>
    </font>
    <font>
      <u/>
      <sz val="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2"/>
      <color indexed="9"/>
      <name val="Arial"/>
      <family val="2"/>
    </font>
    <font>
      <b/>
      <sz val="12"/>
      <color indexed="9"/>
      <name val="Arial"/>
      <family val="2"/>
    </font>
    <font>
      <sz val="14"/>
      <color indexed="9"/>
      <name val="Arial"/>
      <family val="2"/>
    </font>
    <font>
      <sz val="18"/>
      <name val="Arial"/>
      <family val="2"/>
    </font>
    <font>
      <b/>
      <u/>
      <sz val="10"/>
      <name val="Arial"/>
      <family val="2"/>
    </font>
    <font>
      <b/>
      <sz val="11"/>
      <color theme="1"/>
      <name val="Arial"/>
      <family val="2"/>
    </font>
    <font>
      <sz val="11"/>
      <color indexed="8"/>
      <name val="Arial"/>
      <family val="2"/>
    </font>
    <font>
      <b/>
      <sz val="11"/>
      <color indexed="8"/>
      <name val="Arial"/>
      <family val="2"/>
    </font>
    <font>
      <b/>
      <sz val="11"/>
      <color indexed="63"/>
      <name val="Arial"/>
      <family val="2"/>
    </font>
    <font>
      <b/>
      <sz val="14"/>
      <color indexed="63"/>
      <name val="Arial"/>
      <family val="2"/>
    </font>
    <font>
      <sz val="11"/>
      <color theme="0"/>
      <name val="Calibri"/>
      <family val="2"/>
      <scheme val="minor"/>
    </font>
    <font>
      <b/>
      <sz val="11"/>
      <color rgb="FF3F3F3F"/>
      <name val="Calibri"/>
      <family val="2"/>
      <scheme val="minor"/>
    </font>
    <font>
      <b/>
      <sz val="11"/>
      <color rgb="FFFA7D00"/>
      <name val="Calibri"/>
      <family val="2"/>
      <scheme val="minor"/>
    </font>
    <font>
      <b/>
      <sz val="11"/>
      <name val="Calibri"/>
      <family val="2"/>
      <scheme val="minor"/>
    </font>
    <font>
      <sz val="10"/>
      <name val="Calibri"/>
      <family val="2"/>
      <scheme val="minor"/>
    </font>
    <font>
      <b/>
      <sz val="16"/>
      <name val="Arial"/>
      <family val="2"/>
    </font>
    <font>
      <sz val="11"/>
      <color rgb="FF3F3F76"/>
      <name val="Calibri"/>
      <family val="2"/>
      <scheme val="minor"/>
    </font>
    <font>
      <b/>
      <sz val="10"/>
      <name val="Calibri"/>
      <family val="2"/>
      <scheme val="minor"/>
    </font>
    <font>
      <sz val="10"/>
      <color indexed="12"/>
      <name val="Calibri"/>
      <family val="2"/>
      <scheme val="minor"/>
    </font>
    <font>
      <b/>
      <sz val="9"/>
      <name val="Calibri"/>
      <family val="2"/>
      <scheme val="minor"/>
    </font>
    <font>
      <sz val="9"/>
      <name val="Calibri"/>
      <family val="2"/>
      <scheme val="minor"/>
    </font>
    <font>
      <b/>
      <sz val="16"/>
      <color theme="1"/>
      <name val="Arial"/>
      <family val="2"/>
    </font>
    <font>
      <sz val="11"/>
      <color rgb="FF3F3F76"/>
      <name val="Arial"/>
      <family val="2"/>
    </font>
    <font>
      <b/>
      <vertAlign val="subscript"/>
      <sz val="11"/>
      <name val="Arial"/>
      <family val="2"/>
    </font>
    <font>
      <b/>
      <sz val="14"/>
      <color rgb="FFFF0000"/>
      <name val="Arial"/>
      <family val="2"/>
    </font>
    <font>
      <sz val="11"/>
      <color theme="1"/>
      <name val="Arial"/>
      <family val="2"/>
    </font>
    <font>
      <b/>
      <sz val="11"/>
      <color theme="0"/>
      <name val="Arial"/>
      <family val="2"/>
    </font>
    <font>
      <b/>
      <sz val="14"/>
      <color theme="0"/>
      <name val="Arial"/>
      <family val="2"/>
    </font>
    <font>
      <sz val="11"/>
      <color theme="0"/>
      <name val="Arial"/>
      <family val="2"/>
    </font>
    <font>
      <b/>
      <sz val="11"/>
      <color rgb="FF3F3F3F"/>
      <name val="Arial"/>
      <family val="2"/>
    </font>
    <font>
      <b/>
      <sz val="14"/>
      <color theme="1"/>
      <name val="Arial"/>
      <family val="2"/>
    </font>
    <font>
      <sz val="12"/>
      <color theme="1"/>
      <name val="Arial"/>
      <family val="2"/>
    </font>
    <font>
      <b/>
      <sz val="11"/>
      <color rgb="FFFA7D00"/>
      <name val="Arial"/>
      <family val="2"/>
    </font>
    <font>
      <b/>
      <sz val="10"/>
      <name val="Arial"/>
      <family val="2"/>
    </font>
    <font>
      <sz val="10.5"/>
      <name val="Arial"/>
      <family val="2"/>
    </font>
    <font>
      <b/>
      <sz val="16"/>
      <color theme="0"/>
      <name val="Arial"/>
      <family val="2"/>
    </font>
    <font>
      <b/>
      <sz val="10.5"/>
      <name val="Arial"/>
      <family val="2"/>
    </font>
    <font>
      <b/>
      <sz val="10.5"/>
      <color rgb="FFFF0000"/>
      <name val="Arial"/>
      <family val="2"/>
    </font>
    <font>
      <b/>
      <u/>
      <sz val="10.5"/>
      <color rgb="FFFF0000"/>
      <name val="Arial"/>
      <family val="2"/>
    </font>
    <font>
      <u/>
      <sz val="10.5"/>
      <name val="Arial"/>
      <family val="2"/>
    </font>
    <font>
      <b/>
      <u/>
      <sz val="10.5"/>
      <name val="Arial"/>
      <family val="2"/>
    </font>
    <font>
      <b/>
      <sz val="14"/>
      <name val="Calibri"/>
      <family val="2"/>
      <scheme val="minor"/>
    </font>
    <font>
      <sz val="11"/>
      <name val="Calibri"/>
      <family val="2"/>
      <scheme val="minor"/>
    </font>
    <font>
      <b/>
      <sz val="16"/>
      <name val="Calibri"/>
      <family val="2"/>
      <scheme val="minor"/>
    </font>
    <font>
      <sz val="8"/>
      <name val="Calibri"/>
      <family val="2"/>
      <scheme val="minor"/>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gray0625">
        <fgColor theme="1"/>
        <bgColor theme="0" tint="-4.9989318521683403E-2"/>
      </patternFill>
    </fill>
    <fill>
      <patternFill patternType="solid">
        <fgColor theme="5"/>
      </patternFill>
    </fill>
    <fill>
      <patternFill patternType="lightUp"/>
    </fill>
    <fill>
      <patternFill patternType="solid">
        <fgColor theme="5" tint="0.39997558519241921"/>
        <bgColor indexed="65"/>
      </patternFill>
    </fill>
    <fill>
      <patternFill patternType="solid">
        <fgColor theme="7" tint="0.79998168889431442"/>
        <bgColor indexed="64"/>
      </patternFill>
    </fill>
    <fill>
      <patternFill patternType="solid">
        <fgColor theme="4" tint="0.39997558519241921"/>
        <bgColor indexed="65"/>
      </patternFill>
    </fill>
    <fill>
      <patternFill patternType="solid">
        <fgColor rgb="FFFFCC99"/>
      </patternFill>
    </fill>
    <fill>
      <patternFill patternType="solid">
        <fgColor indexed="43"/>
        <bgColor indexed="64"/>
      </patternFill>
    </fill>
    <fill>
      <patternFill patternType="solid">
        <fgColor rgb="FFFFFF66"/>
        <bgColor indexed="64"/>
      </patternFill>
    </fill>
    <fill>
      <patternFill patternType="solid">
        <fgColor rgb="FFC0C0C0"/>
        <bgColor indexed="64"/>
      </patternFill>
    </fill>
    <fill>
      <patternFill patternType="solid">
        <fgColor rgb="FF66FFFF"/>
        <bgColor indexed="64"/>
      </patternFill>
    </fill>
    <fill>
      <patternFill patternType="solid">
        <fgColor rgb="FF66FF66"/>
        <bgColor indexed="64"/>
      </patternFill>
    </fill>
    <fill>
      <patternFill patternType="solid">
        <fgColor theme="6" tint="0.79998168889431442"/>
        <bgColor indexed="65"/>
      </patternFill>
    </fill>
  </fills>
  <borders count="8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7F7F7F"/>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3F3F3F"/>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3F3F3F"/>
      </left>
      <right style="thin">
        <color rgb="FF3F3F3F"/>
      </right>
      <top style="thin">
        <color rgb="FF3F3F3F"/>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75">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20" borderId="1" applyNumberFormat="0" applyAlignment="0" applyProtection="0"/>
    <xf numFmtId="0" fontId="28" fillId="20" borderId="2" applyNumberFormat="0" applyAlignment="0" applyProtection="0"/>
    <xf numFmtId="0" fontId="29" fillId="7" borderId="2" applyNumberFormat="0" applyAlignment="0" applyProtection="0"/>
    <xf numFmtId="0" fontId="30" fillId="0" borderId="3" applyNumberFormat="0" applyFill="0" applyAlignment="0" applyProtection="0"/>
    <xf numFmtId="0" fontId="31" fillId="0" borderId="0" applyNumberFormat="0" applyFill="0" applyBorder="0" applyAlignment="0" applyProtection="0"/>
    <xf numFmtId="169" fontId="6" fillId="0" borderId="0" applyFont="0" applyFill="0" applyBorder="0" applyAlignment="0" applyProtection="0"/>
    <xf numFmtId="0" fontId="32" fillId="4" borderId="0" applyNumberFormat="0" applyBorder="0" applyAlignment="0" applyProtection="0"/>
    <xf numFmtId="0" fontId="33" fillId="21" borderId="0" applyNumberFormat="0" applyBorder="0" applyAlignment="0" applyProtection="0"/>
    <xf numFmtId="49" fontId="6" fillId="0" borderId="0"/>
    <xf numFmtId="0" fontId="15" fillId="22" borderId="4" applyNumberFormat="0" applyFont="0" applyAlignment="0" applyProtection="0"/>
    <xf numFmtId="9" fontId="6" fillId="0" borderId="0" applyFont="0" applyFill="0" applyBorder="0" applyAlignment="0" applyProtection="0"/>
    <xf numFmtId="0" fontId="34" fillId="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35" fillId="0" borderId="0" applyNumberFormat="0" applyFill="0" applyBorder="0" applyAlignment="0" applyProtection="0"/>
    <xf numFmtId="0" fontId="36" fillId="0" borderId="5" applyNumberFormat="0" applyFill="0" applyAlignment="0" applyProtection="0"/>
    <xf numFmtId="0" fontId="37" fillId="0" borderId="6" applyNumberFormat="0" applyFill="0" applyAlignment="0" applyProtection="0"/>
    <xf numFmtId="0" fontId="38" fillId="0" borderId="7" applyNumberFormat="0" applyFill="0" applyAlignment="0" applyProtection="0"/>
    <xf numFmtId="0" fontId="38" fillId="0" borderId="0" applyNumberFormat="0" applyFill="0" applyBorder="0" applyAlignment="0" applyProtection="0"/>
    <xf numFmtId="0" fontId="39" fillId="0" borderId="8" applyNumberFormat="0" applyFill="0" applyAlignment="0" applyProtection="0"/>
    <xf numFmtId="44" fontId="6" fillId="0" borderId="0" applyFont="0" applyFill="0" applyBorder="0" applyAlignment="0" applyProtection="0"/>
    <xf numFmtId="164" fontId="7" fillId="0" borderId="0" applyFont="0" applyFill="0" applyBorder="0" applyAlignment="0" applyProtection="0"/>
    <xf numFmtId="0" fontId="40" fillId="0" borderId="0" applyNumberFormat="0" applyFill="0" applyBorder="0" applyAlignment="0" applyProtection="0"/>
    <xf numFmtId="0" fontId="41" fillId="23" borderId="9" applyNumberFormat="0" applyAlignment="0" applyProtection="0"/>
    <xf numFmtId="0" fontId="6" fillId="0" borderId="0"/>
    <xf numFmtId="0" fontId="5" fillId="0" borderId="0"/>
    <xf numFmtId="0" fontId="52" fillId="29" borderId="0" applyNumberFormat="0" applyBorder="0" applyAlignment="0" applyProtection="0"/>
    <xf numFmtId="0" fontId="53" fillId="30" borderId="45" applyNumberFormat="0" applyAlignment="0" applyProtection="0"/>
    <xf numFmtId="0" fontId="54" fillId="30" borderId="42" applyNumberFormat="0" applyAlignment="0" applyProtection="0"/>
    <xf numFmtId="0" fontId="4" fillId="31" borderId="0" applyNumberFormat="0" applyBorder="0" applyAlignment="0" applyProtection="0"/>
    <xf numFmtId="0" fontId="4" fillId="32" borderId="0" applyNumberFormat="0" applyBorder="0" applyAlignment="0" applyProtection="0"/>
    <xf numFmtId="0" fontId="52" fillId="34" borderId="0" applyNumberFormat="0" applyBorder="0" applyAlignment="0" applyProtection="0"/>
    <xf numFmtId="0" fontId="52" fillId="36" borderId="0" applyNumberFormat="0" applyBorder="0" applyAlignment="0" applyProtection="0"/>
    <xf numFmtId="0" fontId="3" fillId="0" borderId="0"/>
    <xf numFmtId="9" fontId="3" fillId="0" borderId="0" applyFont="0" applyFill="0" applyBorder="0" applyAlignment="0" applyProtection="0"/>
    <xf numFmtId="0" fontId="52" fillId="38" borderId="0" applyNumberFormat="0" applyBorder="0" applyAlignment="0" applyProtection="0"/>
    <xf numFmtId="178" fontId="6" fillId="0" borderId="0" applyFont="0" applyFill="0" applyBorder="0" applyAlignment="0" applyProtection="0"/>
    <xf numFmtId="0" fontId="58" fillId="39" borderId="42" applyNumberFormat="0" applyAlignment="0" applyProtection="0"/>
    <xf numFmtId="0" fontId="6" fillId="0" borderId="0"/>
    <xf numFmtId="9"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45" borderId="0" applyNumberFormat="0" applyBorder="0" applyAlignment="0" applyProtection="0"/>
  </cellStyleXfs>
  <cellXfs count="799">
    <xf numFmtId="0" fontId="0" fillId="0" borderId="0" xfId="0"/>
    <xf numFmtId="0" fontId="6" fillId="24" borderId="0" xfId="0" applyFont="1" applyFill="1" applyBorder="1" applyAlignment="1" applyProtection="1">
      <alignment vertical="center"/>
    </xf>
    <xf numFmtId="0" fontId="10" fillId="24" borderId="0" xfId="0" applyFont="1" applyFill="1" applyBorder="1" applyAlignment="1" applyProtection="1">
      <alignment horizontal="centerContinuous"/>
    </xf>
    <xf numFmtId="0" fontId="8" fillId="24" borderId="0" xfId="0" applyFont="1" applyFill="1" applyBorder="1" applyAlignment="1" applyProtection="1">
      <alignment horizontal="left" vertical="center"/>
    </xf>
    <xf numFmtId="0" fontId="8" fillId="24" borderId="0" xfId="0" applyFont="1" applyFill="1" applyBorder="1" applyAlignment="1" applyProtection="1">
      <alignment horizontal="left" wrapText="1"/>
    </xf>
    <xf numFmtId="0" fontId="14" fillId="24" borderId="0" xfId="0" applyFont="1" applyFill="1" applyBorder="1" applyAlignment="1" applyProtection="1">
      <alignment horizontal="left" vertical="center" wrapText="1"/>
    </xf>
    <xf numFmtId="0" fontId="6" fillId="24" borderId="0" xfId="0" applyFont="1" applyFill="1" applyBorder="1" applyProtection="1"/>
    <xf numFmtId="0" fontId="20" fillId="24" borderId="0" xfId="42" applyFont="1" applyFill="1" applyBorder="1" applyAlignment="1" applyProtection="1"/>
    <xf numFmtId="0" fontId="13" fillId="24" borderId="0" xfId="42" applyFont="1" applyFill="1" applyBorder="1" applyAlignment="1" applyProtection="1">
      <alignment vertical="center"/>
    </xf>
    <xf numFmtId="0" fontId="13" fillId="24" borderId="0" xfId="42" applyFont="1" applyFill="1" applyBorder="1" applyProtection="1"/>
    <xf numFmtId="0" fontId="16" fillId="24" borderId="0" xfId="0" applyFont="1" applyFill="1" applyBorder="1" applyAlignment="1" applyProtection="1">
      <alignment vertical="center"/>
    </xf>
    <xf numFmtId="0" fontId="16" fillId="24" borderId="0" xfId="0" applyFont="1" applyFill="1" applyBorder="1" applyProtection="1"/>
    <xf numFmtId="0" fontId="13" fillId="24" borderId="0" xfId="0" applyFont="1" applyFill="1" applyBorder="1" applyAlignment="1">
      <alignment vertical="center"/>
    </xf>
    <xf numFmtId="0" fontId="22" fillId="0" borderId="0" xfId="0" applyFont="1" applyProtection="1"/>
    <xf numFmtId="0" fontId="12" fillId="0" borderId="0" xfId="0" applyFont="1" applyProtection="1"/>
    <xf numFmtId="0" fontId="11" fillId="0" borderId="0" xfId="0" applyFont="1" applyProtection="1"/>
    <xf numFmtId="0" fontId="12" fillId="0" borderId="0" xfId="0" applyFont="1" applyAlignment="1" applyProtection="1">
      <alignment horizontal="center"/>
    </xf>
    <xf numFmtId="0" fontId="12" fillId="0" borderId="15" xfId="37" applyFont="1" applyFill="1" applyBorder="1" applyAlignment="1" applyProtection="1">
      <alignment vertical="top" wrapText="1"/>
    </xf>
    <xf numFmtId="0" fontId="11" fillId="24" borderId="15" xfId="0" applyFont="1" applyFill="1" applyBorder="1" applyAlignment="1" applyProtection="1">
      <alignment vertical="center" wrapText="1"/>
    </xf>
    <xf numFmtId="0" fontId="20" fillId="24" borderId="0" xfId="40" applyFont="1" applyFill="1" applyBorder="1" applyAlignment="1" applyProtection="1">
      <alignment vertical="center"/>
    </xf>
    <xf numFmtId="0" fontId="20" fillId="24" borderId="0" xfId="42" applyFont="1" applyFill="1" applyAlignment="1" applyProtection="1"/>
    <xf numFmtId="0" fontId="20" fillId="0" borderId="0" xfId="42" applyFont="1" applyFill="1" applyAlignment="1" applyProtection="1"/>
    <xf numFmtId="0" fontId="20" fillId="24" borderId="0" xfId="40" applyFont="1" applyFill="1" applyBorder="1" applyAlignment="1" applyProtection="1"/>
    <xf numFmtId="0" fontId="13" fillId="0" borderId="20" xfId="42" applyFont="1" applyFill="1" applyBorder="1" applyAlignment="1" applyProtection="1">
      <alignment horizontal="center" vertical="center"/>
    </xf>
    <xf numFmtId="0" fontId="13" fillId="24" borderId="0" xfId="42" applyFont="1" applyFill="1" applyBorder="1" applyAlignment="1" applyProtection="1">
      <alignment horizontal="center" vertical="center"/>
    </xf>
    <xf numFmtId="0" fontId="13" fillId="24" borderId="20" xfId="42" applyFont="1" applyFill="1" applyBorder="1" applyAlignment="1" applyProtection="1">
      <alignment horizontal="center" wrapText="1"/>
    </xf>
    <xf numFmtId="0" fontId="13" fillId="24" borderId="0" xfId="42" applyFont="1" applyFill="1" applyBorder="1" applyAlignment="1" applyProtection="1">
      <alignment horizontal="center" wrapText="1"/>
    </xf>
    <xf numFmtId="0" fontId="13" fillId="24" borderId="21" xfId="42" applyFont="1" applyFill="1" applyBorder="1" applyAlignment="1" applyProtection="1">
      <alignment horizontal="center" vertical="center" wrapText="1"/>
    </xf>
    <xf numFmtId="0" fontId="13" fillId="24" borderId="0" xfId="42" applyFont="1" applyFill="1" applyBorder="1" applyAlignment="1" applyProtection="1">
      <alignment horizontal="center" vertical="center" wrapText="1"/>
    </xf>
    <xf numFmtId="0" fontId="13" fillId="24" borderId="21" xfId="42" applyFont="1" applyFill="1" applyBorder="1" applyAlignment="1" applyProtection="1">
      <alignment horizontal="center" vertical="center"/>
    </xf>
    <xf numFmtId="0" fontId="13" fillId="24" borderId="22" xfId="42" applyFont="1" applyFill="1" applyBorder="1" applyAlignment="1" applyProtection="1">
      <alignment horizontal="center" vertical="center" wrapText="1"/>
    </xf>
    <xf numFmtId="0" fontId="13" fillId="24" borderId="23" xfId="42" applyFont="1" applyFill="1" applyBorder="1" applyAlignment="1" applyProtection="1">
      <alignment horizontal="center" vertical="center" wrapText="1"/>
    </xf>
    <xf numFmtId="0" fontId="13" fillId="0" borderId="22" xfId="42" applyFont="1" applyFill="1" applyBorder="1" applyAlignment="1" applyProtection="1">
      <alignment horizontal="center" vertical="center" wrapText="1"/>
    </xf>
    <xf numFmtId="4" fontId="20" fillId="24" borderId="0" xfId="42" applyNumberFormat="1" applyFont="1" applyFill="1" applyBorder="1" applyAlignment="1" applyProtection="1">
      <protection locked="0"/>
    </xf>
    <xf numFmtId="0" fontId="20" fillId="24" borderId="0" xfId="40" applyFont="1" applyFill="1" applyBorder="1" applyAlignment="1" applyProtection="1">
      <alignment vertical="center"/>
      <protection locked="0"/>
    </xf>
    <xf numFmtId="0" fontId="18" fillId="24" borderId="0" xfId="42" applyFont="1" applyFill="1" applyBorder="1" applyAlignment="1" applyProtection="1">
      <alignment vertical="center"/>
    </xf>
    <xf numFmtId="0" fontId="13" fillId="0" borderId="24" xfId="42" applyFont="1" applyFill="1" applyBorder="1" applyAlignment="1" applyProtection="1">
      <alignment horizontal="center" vertical="center"/>
    </xf>
    <xf numFmtId="0" fontId="13" fillId="24" borderId="25" xfId="42" applyFont="1" applyFill="1" applyBorder="1" applyAlignment="1" applyProtection="1">
      <alignment horizontal="center" vertical="center" wrapText="1"/>
    </xf>
    <xf numFmtId="0" fontId="20" fillId="24" borderId="0" xfId="42" applyFont="1" applyFill="1" applyBorder="1" applyAlignment="1" applyProtection="1">
      <protection locked="0"/>
    </xf>
    <xf numFmtId="0" fontId="18" fillId="24" borderId="0" xfId="40" applyFont="1" applyFill="1" applyBorder="1" applyAlignment="1" applyProtection="1">
      <alignment vertical="center"/>
    </xf>
    <xf numFmtId="0" fontId="18" fillId="24" borderId="0" xfId="40" applyFont="1" applyFill="1" applyBorder="1" applyAlignment="1" applyProtection="1"/>
    <xf numFmtId="0" fontId="18" fillId="24" borderId="0" xfId="42" applyFont="1" applyFill="1" applyAlignment="1" applyProtection="1"/>
    <xf numFmtId="0" fontId="18" fillId="0" borderId="0" xfId="42" applyFont="1" applyFill="1" applyAlignment="1" applyProtection="1"/>
    <xf numFmtId="0" fontId="13" fillId="24" borderId="24" xfId="42" applyFont="1" applyFill="1" applyBorder="1" applyAlignment="1" applyProtection="1">
      <alignment horizontal="center"/>
    </xf>
    <xf numFmtId="0" fontId="13" fillId="24" borderId="20" xfId="42" applyFont="1" applyFill="1" applyBorder="1" applyAlignment="1" applyProtection="1">
      <alignment horizontal="center"/>
    </xf>
    <xf numFmtId="0" fontId="13" fillId="24" borderId="0" xfId="42" applyFont="1" applyFill="1" applyBorder="1" applyAlignment="1" applyProtection="1">
      <alignment horizontal="center"/>
    </xf>
    <xf numFmtId="0" fontId="20" fillId="24" borderId="0" xfId="42" applyFont="1" applyFill="1" applyAlignment="1" applyProtection="1">
      <alignment horizontal="center"/>
    </xf>
    <xf numFmtId="0" fontId="13" fillId="24" borderId="25" xfId="42" applyFont="1" applyFill="1" applyBorder="1" applyAlignment="1" applyProtection="1">
      <alignment horizontal="center"/>
    </xf>
    <xf numFmtId="0" fontId="13" fillId="24" borderId="21" xfId="42" applyFont="1" applyFill="1" applyBorder="1" applyAlignment="1" applyProtection="1">
      <alignment horizontal="center"/>
    </xf>
    <xf numFmtId="0" fontId="13" fillId="24" borderId="22" xfId="42" applyFont="1" applyFill="1" applyBorder="1" applyAlignment="1" applyProtection="1">
      <alignment horizontal="center"/>
    </xf>
    <xf numFmtId="0" fontId="13" fillId="24" borderId="23" xfId="42" applyFont="1" applyFill="1" applyBorder="1" applyAlignment="1" applyProtection="1">
      <alignment horizontal="center"/>
    </xf>
    <xf numFmtId="0" fontId="20" fillId="24" borderId="0" xfId="42" applyFont="1" applyFill="1" applyBorder="1" applyAlignment="1" applyProtection="1">
      <alignment horizontal="center"/>
      <protection locked="0"/>
    </xf>
    <xf numFmtId="0" fontId="20" fillId="24" borderId="0" xfId="42" applyNumberFormat="1" applyFont="1" applyFill="1" applyBorder="1" applyAlignment="1" applyProtection="1">
      <protection locked="0"/>
    </xf>
    <xf numFmtId="0" fontId="13" fillId="24" borderId="21" xfId="42" applyFont="1" applyFill="1" applyBorder="1" applyAlignment="1" applyProtection="1">
      <alignment horizontal="center" wrapText="1"/>
    </xf>
    <xf numFmtId="0" fontId="20" fillId="24" borderId="0" xfId="42" applyNumberFormat="1" applyFont="1" applyFill="1" applyBorder="1" applyAlignment="1" applyProtection="1">
      <alignment horizontal="center"/>
      <protection locked="0"/>
    </xf>
    <xf numFmtId="0" fontId="13" fillId="24" borderId="20" xfId="42" applyNumberFormat="1" applyFont="1" applyFill="1" applyBorder="1" applyAlignment="1" applyProtection="1">
      <alignment horizontal="center" vertical="distributed" wrapText="1"/>
    </xf>
    <xf numFmtId="0" fontId="13" fillId="24" borderId="20" xfId="42" applyFont="1" applyFill="1" applyBorder="1" applyAlignment="1" applyProtection="1">
      <alignment horizontal="center" vertical="center" wrapText="1"/>
    </xf>
    <xf numFmtId="0" fontId="20" fillId="0" borderId="0" xfId="42" applyFont="1" applyFill="1" applyAlignment="1" applyProtection="1">
      <alignment horizontal="center"/>
    </xf>
    <xf numFmtId="0" fontId="13" fillId="24" borderId="21" xfId="40" applyFont="1" applyFill="1" applyBorder="1" applyAlignment="1" applyProtection="1">
      <alignment horizontal="center"/>
    </xf>
    <xf numFmtId="0" fontId="13" fillId="24" borderId="0" xfId="40" applyFont="1" applyFill="1" applyBorder="1" applyAlignment="1" applyProtection="1">
      <alignment horizontal="center"/>
    </xf>
    <xf numFmtId="0" fontId="13" fillId="24" borderId="21" xfId="42" applyNumberFormat="1" applyFont="1" applyFill="1" applyBorder="1" applyAlignment="1" applyProtection="1">
      <alignment horizontal="center" vertical="distributed" wrapText="1"/>
    </xf>
    <xf numFmtId="4" fontId="20" fillId="24" borderId="0" xfId="43" applyNumberFormat="1" applyFont="1" applyFill="1" applyBorder="1" applyProtection="1">
      <protection locked="0"/>
    </xf>
    <xf numFmtId="0" fontId="13" fillId="24" borderId="15" xfId="43" applyFont="1" applyFill="1" applyBorder="1" applyAlignment="1" applyProtection="1"/>
    <xf numFmtId="4" fontId="13" fillId="24" borderId="0" xfId="43" applyNumberFormat="1" applyFont="1" applyFill="1" applyBorder="1" applyProtection="1"/>
    <xf numFmtId="0" fontId="13" fillId="24" borderId="0" xfId="42" applyFont="1" applyFill="1" applyAlignment="1" applyProtection="1"/>
    <xf numFmtId="0" fontId="13" fillId="0" borderId="0" xfId="42" applyFont="1" applyFill="1" applyAlignment="1" applyProtection="1"/>
    <xf numFmtId="0" fontId="13" fillId="24" borderId="0" xfId="40" applyFont="1" applyFill="1" applyBorder="1" applyProtection="1"/>
    <xf numFmtId="0" fontId="13" fillId="24" borderId="0" xfId="43" applyFont="1" applyFill="1" applyBorder="1" applyAlignment="1" applyProtection="1"/>
    <xf numFmtId="0" fontId="13" fillId="24" borderId="0" xfId="42" applyFont="1" applyFill="1" applyBorder="1" applyAlignment="1" applyProtection="1"/>
    <xf numFmtId="4" fontId="13" fillId="0" borderId="0" xfId="43" applyNumberFormat="1" applyFont="1" applyFill="1" applyBorder="1" applyProtection="1"/>
    <xf numFmtId="0" fontId="13" fillId="24" borderId="20" xfId="43" applyFont="1" applyFill="1" applyBorder="1" applyAlignment="1" applyProtection="1"/>
    <xf numFmtId="0" fontId="13" fillId="24" borderId="19" xfId="43" applyFont="1" applyFill="1" applyBorder="1" applyAlignment="1" applyProtection="1"/>
    <xf numFmtId="0" fontId="13" fillId="24" borderId="26" xfId="43" applyFont="1" applyFill="1" applyBorder="1" applyAlignment="1" applyProtection="1"/>
    <xf numFmtId="0" fontId="13" fillId="24" borderId="0" xfId="43" applyFont="1" applyFill="1" applyBorder="1" applyAlignment="1" applyProtection="1">
      <alignment horizontal="center"/>
    </xf>
    <xf numFmtId="0" fontId="13" fillId="24" borderId="0" xfId="43" applyFont="1" applyFill="1" applyBorder="1" applyAlignment="1" applyProtection="1">
      <alignment horizontal="center" vertical="center" wrapText="1"/>
    </xf>
    <xf numFmtId="4" fontId="20" fillId="24" borderId="0" xfId="43" applyNumberFormat="1" applyFont="1" applyFill="1" applyBorder="1" applyProtection="1"/>
    <xf numFmtId="0" fontId="9" fillId="24" borderId="0" xfId="42" applyFont="1" applyFill="1" applyBorder="1" applyAlignment="1" applyProtection="1">
      <alignment vertical="center"/>
    </xf>
    <xf numFmtId="4" fontId="9" fillId="24" borderId="0" xfId="42" applyNumberFormat="1" applyFont="1" applyFill="1" applyBorder="1" applyAlignment="1" applyProtection="1">
      <alignment vertical="center"/>
    </xf>
    <xf numFmtId="0" fontId="20" fillId="24" borderId="0" xfId="42" applyFont="1" applyFill="1" applyBorder="1" applyProtection="1"/>
    <xf numFmtId="0" fontId="20" fillId="24" borderId="0" xfId="42" applyFont="1" applyFill="1" applyBorder="1" applyAlignment="1" applyProtection="1">
      <alignment vertical="center"/>
    </xf>
    <xf numFmtId="0" fontId="13" fillId="24" borderId="0" xfId="40" applyNumberFormat="1" applyFont="1" applyFill="1" applyBorder="1" applyAlignment="1" applyProtection="1">
      <alignment horizontal="center" vertical="top" wrapText="1"/>
    </xf>
    <xf numFmtId="0" fontId="13" fillId="24" borderId="23" xfId="43" applyFont="1" applyFill="1" applyBorder="1" applyAlignment="1" applyProtection="1">
      <alignment horizontal="center" vertical="center" wrapText="1"/>
    </xf>
    <xf numFmtId="4" fontId="13" fillId="24" borderId="0" xfId="40" applyNumberFormat="1" applyFont="1" applyFill="1" applyBorder="1" applyAlignment="1" applyProtection="1">
      <alignment vertical="center"/>
      <protection locked="0"/>
    </xf>
    <xf numFmtId="4" fontId="20" fillId="24" borderId="0" xfId="40" applyNumberFormat="1" applyFont="1" applyFill="1" applyBorder="1" applyAlignment="1" applyProtection="1">
      <alignment vertical="center"/>
      <protection locked="0"/>
    </xf>
    <xf numFmtId="4" fontId="20" fillId="24" borderId="0" xfId="42" applyNumberFormat="1" applyFont="1" applyFill="1" applyBorder="1" applyAlignment="1" applyProtection="1">
      <alignment vertical="center"/>
    </xf>
    <xf numFmtId="4" fontId="20" fillId="24" borderId="0" xfId="40" applyNumberFormat="1" applyFont="1" applyFill="1" applyBorder="1" applyProtection="1">
      <protection locked="0"/>
    </xf>
    <xf numFmtId="4" fontId="20" fillId="24" borderId="0" xfId="42" applyNumberFormat="1" applyFont="1" applyFill="1" applyBorder="1" applyProtection="1"/>
    <xf numFmtId="4" fontId="13" fillId="24" borderId="19" xfId="40" applyNumberFormat="1" applyFont="1" applyFill="1" applyBorder="1" applyAlignment="1" applyProtection="1">
      <alignment horizontal="center" vertical="center"/>
    </xf>
    <xf numFmtId="4" fontId="13" fillId="24" borderId="26" xfId="42" applyNumberFormat="1" applyFont="1" applyFill="1" applyBorder="1" applyAlignment="1" applyProtection="1">
      <alignment horizontal="center"/>
    </xf>
    <xf numFmtId="4" fontId="13" fillId="24" borderId="26" xfId="40" applyNumberFormat="1" applyFont="1" applyFill="1" applyBorder="1" applyAlignment="1" applyProtection="1">
      <alignment horizontal="center"/>
    </xf>
    <xf numFmtId="4" fontId="13" fillId="24" borderId="0" xfId="42" applyNumberFormat="1" applyFont="1" applyFill="1" applyBorder="1" applyProtection="1"/>
    <xf numFmtId="4" fontId="13" fillId="24" borderId="0" xfId="40" applyNumberFormat="1" applyFont="1" applyFill="1" applyBorder="1" applyAlignment="1" applyProtection="1">
      <alignment horizontal="center" vertical="center"/>
    </xf>
    <xf numFmtId="4" fontId="13" fillId="24" borderId="0" xfId="42" applyNumberFormat="1" applyFont="1" applyFill="1" applyBorder="1" applyAlignment="1" applyProtection="1">
      <alignment horizontal="center"/>
    </xf>
    <xf numFmtId="4" fontId="13" fillId="24" borderId="0" xfId="40" applyNumberFormat="1" applyFont="1" applyFill="1" applyBorder="1" applyAlignment="1" applyProtection="1">
      <alignment horizontal="center"/>
    </xf>
    <xf numFmtId="0" fontId="20" fillId="24" borderId="0" xfId="42" applyFont="1" applyFill="1" applyBorder="1" applyAlignment="1" applyProtection="1">
      <alignment horizontal="left"/>
    </xf>
    <xf numFmtId="0" fontId="20" fillId="24" borderId="0" xfId="40" applyFont="1" applyFill="1" applyBorder="1" applyAlignment="1" applyProtection="1">
      <alignment horizontal="center"/>
    </xf>
    <xf numFmtId="0" fontId="20" fillId="24" borderId="0" xfId="42" applyFont="1" applyFill="1" applyBorder="1" applyAlignment="1" applyProtection="1">
      <alignment horizontal="center"/>
    </xf>
    <xf numFmtId="0" fontId="20" fillId="0" borderId="0" xfId="42" applyFont="1" applyFill="1" applyBorder="1" applyProtection="1"/>
    <xf numFmtId="0" fontId="13" fillId="24" borderId="25" xfId="42" applyNumberFormat="1" applyFont="1" applyFill="1" applyBorder="1" applyAlignment="1" applyProtection="1">
      <alignment horizontal="center" vertical="center"/>
    </xf>
    <xf numFmtId="0" fontId="20" fillId="24" borderId="0" xfId="40" applyNumberFormat="1" applyFont="1" applyFill="1" applyBorder="1" applyAlignment="1" applyProtection="1">
      <alignment horizontal="center" vertical="top" wrapText="1"/>
    </xf>
    <xf numFmtId="0" fontId="20" fillId="24" borderId="0" xfId="43" applyFont="1" applyFill="1" applyBorder="1" applyAlignment="1" applyProtection="1">
      <alignment horizontal="center" vertical="center" wrapText="1"/>
    </xf>
    <xf numFmtId="0" fontId="13" fillId="24" borderId="23" xfId="42" applyFont="1" applyFill="1" applyBorder="1" applyAlignment="1" applyProtection="1">
      <alignment horizontal="center" vertical="center"/>
    </xf>
    <xf numFmtId="0" fontId="13" fillId="24" borderId="22" xfId="42" applyFont="1" applyFill="1" applyBorder="1" applyAlignment="1" applyProtection="1">
      <alignment horizontal="center" vertical="center"/>
    </xf>
    <xf numFmtId="0" fontId="20" fillId="24" borderId="0" xfId="42" applyFont="1" applyFill="1" applyBorder="1" applyAlignment="1" applyProtection="1">
      <alignment horizontal="center" vertical="center"/>
    </xf>
    <xf numFmtId="4" fontId="20" fillId="24" borderId="0" xfId="42" applyNumberFormat="1" applyFont="1" applyFill="1" applyBorder="1" applyAlignment="1" applyProtection="1">
      <alignment horizontal="center"/>
    </xf>
    <xf numFmtId="4" fontId="20" fillId="24" borderId="0" xfId="42" applyNumberFormat="1" applyFont="1" applyFill="1" applyBorder="1" applyAlignment="1" applyProtection="1"/>
    <xf numFmtId="4" fontId="20" fillId="24" borderId="0" xfId="42" applyNumberFormat="1" applyFont="1" applyFill="1" applyAlignment="1" applyProtection="1"/>
    <xf numFmtId="4" fontId="20" fillId="24" borderId="0" xfId="40" applyNumberFormat="1" applyFont="1" applyFill="1" applyBorder="1" applyAlignment="1" applyProtection="1">
      <alignment horizontal="center" wrapText="1"/>
    </xf>
    <xf numFmtId="4" fontId="20" fillId="24" borderId="0" xfId="40" applyNumberFormat="1" applyFont="1" applyFill="1" applyBorder="1" applyProtection="1"/>
    <xf numFmtId="4" fontId="20" fillId="24" borderId="0" xfId="40" applyNumberFormat="1" applyFont="1" applyFill="1" applyBorder="1" applyAlignment="1" applyProtection="1">
      <alignment horizontal="center"/>
    </xf>
    <xf numFmtId="4" fontId="20" fillId="0" borderId="0" xfId="42" applyNumberFormat="1" applyFont="1" applyFill="1" applyBorder="1" applyProtection="1"/>
    <xf numFmtId="4" fontId="13" fillId="24" borderId="26" xfId="42" applyNumberFormat="1" applyFont="1" applyFill="1" applyBorder="1" applyProtection="1"/>
    <xf numFmtId="0" fontId="13" fillId="0" borderId="0" xfId="42" applyFont="1" applyFill="1" applyBorder="1" applyProtection="1"/>
    <xf numFmtId="0" fontId="9" fillId="24" borderId="0" xfId="38" applyFont="1" applyFill="1" applyBorder="1" applyAlignment="1" applyProtection="1">
      <alignment horizontal="left" wrapText="1"/>
    </xf>
    <xf numFmtId="0" fontId="10" fillId="0" borderId="0" xfId="38" applyFont="1" applyFill="1" applyBorder="1" applyProtection="1"/>
    <xf numFmtId="0" fontId="10" fillId="24" borderId="0" xfId="38" applyFont="1" applyFill="1" applyBorder="1" applyProtection="1"/>
    <xf numFmtId="0" fontId="23" fillId="24" borderId="0" xfId="42" applyFont="1" applyFill="1" applyBorder="1" applyAlignment="1" applyProtection="1">
      <alignment vertical="center"/>
    </xf>
    <xf numFmtId="0" fontId="13" fillId="24" borderId="20" xfId="38" applyFont="1" applyFill="1" applyBorder="1" applyAlignment="1" applyProtection="1">
      <alignment horizontal="center" vertical="center" wrapText="1"/>
    </xf>
    <xf numFmtId="0" fontId="20" fillId="24" borderId="0" xfId="38" applyFont="1" applyFill="1" applyProtection="1"/>
    <xf numFmtId="0" fontId="20" fillId="0" borderId="0" xfId="38" applyFont="1" applyFill="1" applyProtection="1"/>
    <xf numFmtId="0" fontId="13" fillId="24" borderId="23" xfId="38" applyFont="1" applyFill="1" applyBorder="1" applyAlignment="1" applyProtection="1">
      <alignment horizontal="center" vertical="center" wrapText="1"/>
    </xf>
    <xf numFmtId="4" fontId="20" fillId="25" borderId="15" xfId="38" applyNumberFormat="1" applyFont="1" applyFill="1" applyBorder="1" applyProtection="1">
      <protection locked="0"/>
    </xf>
    <xf numFmtId="4" fontId="13" fillId="24" borderId="15" xfId="40" applyNumberFormat="1" applyFont="1" applyFill="1" applyBorder="1" applyAlignment="1" applyProtection="1">
      <alignment horizontal="left"/>
    </xf>
    <xf numFmtId="4" fontId="13" fillId="24" borderId="19" xfId="40" applyNumberFormat="1" applyFont="1" applyFill="1" applyBorder="1" applyAlignment="1" applyProtection="1">
      <alignment horizontal="left"/>
    </xf>
    <xf numFmtId="0" fontId="20" fillId="24" borderId="0" xfId="38" applyFont="1" applyFill="1" applyBorder="1" applyProtection="1"/>
    <xf numFmtId="165" fontId="20" fillId="24" borderId="0" xfId="42" applyNumberFormat="1" applyFont="1" applyFill="1" applyBorder="1" applyAlignment="1" applyProtection="1">
      <alignment wrapText="1"/>
    </xf>
    <xf numFmtId="0" fontId="13" fillId="24" borderId="0" xfId="38" applyFont="1" applyFill="1" applyBorder="1" applyProtection="1"/>
    <xf numFmtId="0" fontId="13" fillId="24" borderId="0" xfId="42" applyNumberFormat="1" applyFont="1" applyFill="1" applyBorder="1" applyAlignment="1" applyProtection="1">
      <alignment vertical="center"/>
    </xf>
    <xf numFmtId="0" fontId="20" fillId="24" borderId="0" xfId="40" applyNumberFormat="1" applyFont="1" applyFill="1" applyBorder="1" applyAlignment="1" applyProtection="1">
      <alignment vertical="center"/>
    </xf>
    <xf numFmtId="0" fontId="20" fillId="24" borderId="0" xfId="40" applyNumberFormat="1" applyFont="1" applyFill="1" applyBorder="1" applyAlignment="1" applyProtection="1"/>
    <xf numFmtId="0" fontId="20" fillId="24" borderId="0" xfId="42" applyNumberFormat="1" applyFont="1" applyFill="1" applyBorder="1" applyAlignment="1" applyProtection="1"/>
    <xf numFmtId="0" fontId="20" fillId="24" borderId="0" xfId="42" applyNumberFormat="1" applyFont="1" applyFill="1" applyAlignment="1" applyProtection="1"/>
    <xf numFmtId="0" fontId="13" fillId="24" borderId="0" xfId="42" applyNumberFormat="1" applyFont="1" applyFill="1" applyBorder="1" applyAlignment="1" applyProtection="1">
      <alignment horizontal="left" vertical="center"/>
    </xf>
    <xf numFmtId="4" fontId="13" fillId="24" borderId="0" xfId="42" applyNumberFormat="1" applyFont="1" applyFill="1" applyBorder="1" applyAlignment="1" applyProtection="1">
      <alignment horizontal="left"/>
    </xf>
    <xf numFmtId="4" fontId="13" fillId="24" borderId="0" xfId="40" applyNumberFormat="1" applyFont="1" applyFill="1" applyBorder="1" applyAlignment="1" applyProtection="1">
      <alignment horizontal="left"/>
    </xf>
    <xf numFmtId="4" fontId="13" fillId="24" borderId="0" xfId="38" applyNumberFormat="1" applyFont="1" applyFill="1" applyBorder="1" applyProtection="1"/>
    <xf numFmtId="4" fontId="13" fillId="24" borderId="19" xfId="42" applyNumberFormat="1" applyFont="1" applyFill="1" applyBorder="1" applyAlignment="1" applyProtection="1"/>
    <xf numFmtId="0" fontId="20" fillId="24" borderId="0" xfId="40" applyFont="1" applyFill="1" applyBorder="1" applyProtection="1"/>
    <xf numFmtId="0" fontId="20" fillId="24" borderId="0" xfId="40" applyFont="1" applyFill="1"/>
    <xf numFmtId="0" fontId="13" fillId="24" borderId="15" xfId="40" applyFont="1" applyFill="1" applyBorder="1" applyAlignment="1" applyProtection="1">
      <alignment horizontal="center"/>
    </xf>
    <xf numFmtId="0" fontId="20" fillId="24" borderId="15" xfId="40" applyFont="1" applyFill="1" applyBorder="1" applyProtection="1"/>
    <xf numFmtId="10" fontId="20" fillId="24" borderId="15" xfId="35" applyNumberFormat="1" applyFont="1" applyFill="1" applyBorder="1" applyAlignment="1" applyProtection="1">
      <alignment horizontal="right"/>
    </xf>
    <xf numFmtId="0" fontId="13" fillId="24" borderId="15" xfId="40" applyFont="1" applyFill="1" applyBorder="1" applyProtection="1"/>
    <xf numFmtId="10" fontId="13" fillId="24" borderId="15" xfId="35" applyNumberFormat="1" applyFont="1" applyFill="1" applyBorder="1" applyAlignment="1" applyProtection="1">
      <alignment horizontal="right"/>
    </xf>
    <xf numFmtId="0" fontId="9" fillId="24" borderId="0" xfId="0" applyFont="1" applyFill="1" applyBorder="1" applyAlignment="1">
      <alignment vertical="center"/>
    </xf>
    <xf numFmtId="4" fontId="9" fillId="24" borderId="0" xfId="0" applyNumberFormat="1" applyFont="1" applyFill="1" applyBorder="1" applyAlignment="1">
      <alignment vertical="center"/>
    </xf>
    <xf numFmtId="0" fontId="20" fillId="24" borderId="0" xfId="40" applyFont="1" applyFill="1" applyBorder="1"/>
    <xf numFmtId="0" fontId="20" fillId="24" borderId="15" xfId="40" applyFont="1" applyFill="1" applyBorder="1"/>
    <xf numFmtId="0" fontId="13" fillId="24" borderId="15" xfId="40" applyFont="1" applyFill="1" applyBorder="1"/>
    <xf numFmtId="10" fontId="13" fillId="24" borderId="0" xfId="35" applyNumberFormat="1" applyFont="1" applyFill="1" applyBorder="1" applyAlignment="1" applyProtection="1">
      <alignment horizontal="right"/>
    </xf>
    <xf numFmtId="166" fontId="20" fillId="24" borderId="0" xfId="35" applyNumberFormat="1" applyFont="1" applyFill="1" applyBorder="1" applyAlignment="1" applyProtection="1">
      <alignment horizontal="right"/>
    </xf>
    <xf numFmtId="166" fontId="13" fillId="24" borderId="0" xfId="40" applyNumberFormat="1" applyFont="1" applyFill="1" applyBorder="1" applyProtection="1"/>
    <xf numFmtId="166" fontId="13" fillId="24" borderId="0" xfId="35" applyNumberFormat="1" applyFont="1" applyFill="1" applyBorder="1" applyAlignment="1" applyProtection="1">
      <alignment horizontal="right"/>
    </xf>
    <xf numFmtId="166" fontId="20" fillId="24" borderId="0" xfId="40" applyNumberFormat="1" applyFont="1" applyFill="1"/>
    <xf numFmtId="0" fontId="20" fillId="0" borderId="0" xfId="0" applyFont="1" applyProtection="1"/>
    <xf numFmtId="0" fontId="13" fillId="0" borderId="11" xfId="0" applyFont="1" applyBorder="1" applyProtection="1"/>
    <xf numFmtId="0" fontId="20" fillId="0" borderId="12" xfId="0" applyFont="1" applyFill="1" applyBorder="1" applyProtection="1"/>
    <xf numFmtId="0" fontId="20" fillId="0" borderId="12" xfId="0" applyFont="1" applyBorder="1" applyProtection="1"/>
    <xf numFmtId="0" fontId="20" fillId="0" borderId="13" xfId="0" applyFont="1" applyBorder="1" applyProtection="1"/>
    <xf numFmtId="0" fontId="13" fillId="0" borderId="14" xfId="0" applyFont="1" applyFill="1" applyBorder="1" applyProtection="1"/>
    <xf numFmtId="0" fontId="20" fillId="0" borderId="0" xfId="0" applyFont="1" applyBorder="1" applyProtection="1"/>
    <xf numFmtId="0" fontId="20" fillId="0" borderId="10" xfId="0" applyFont="1" applyBorder="1" applyProtection="1"/>
    <xf numFmtId="0" fontId="20" fillId="0" borderId="0" xfId="0" applyFont="1" applyFill="1" applyBorder="1" applyProtection="1">
      <protection locked="0"/>
    </xf>
    <xf numFmtId="0" fontId="20" fillId="0" borderId="14" xfId="0" applyFont="1" applyBorder="1" applyProtection="1"/>
    <xf numFmtId="0" fontId="13" fillId="0" borderId="0" xfId="0" applyFont="1" applyBorder="1" applyAlignment="1" applyProtection="1">
      <alignment horizontal="center"/>
    </xf>
    <xf numFmtId="0" fontId="13" fillId="0" borderId="14" xfId="0" applyFont="1" applyBorder="1" applyProtection="1"/>
    <xf numFmtId="167" fontId="20" fillId="0" borderId="0" xfId="0" applyNumberFormat="1" applyFont="1" applyBorder="1" applyProtection="1"/>
    <xf numFmtId="0" fontId="20" fillId="0" borderId="32" xfId="0" applyFont="1" applyBorder="1" applyProtection="1"/>
    <xf numFmtId="0" fontId="20" fillId="0" borderId="33" xfId="0" applyFont="1" applyBorder="1" applyProtection="1"/>
    <xf numFmtId="0" fontId="9" fillId="0" borderId="0" xfId="0" applyFont="1" applyProtection="1"/>
    <xf numFmtId="10" fontId="20" fillId="24" borderId="15" xfId="35" applyNumberFormat="1" applyFont="1" applyFill="1" applyBorder="1" applyAlignment="1">
      <alignment horizontal="right"/>
    </xf>
    <xf numFmtId="0" fontId="20" fillId="0" borderId="11" xfId="0" applyFont="1" applyBorder="1" applyProtection="1"/>
    <xf numFmtId="0" fontId="20" fillId="24" borderId="14" xfId="0" applyFont="1" applyFill="1" applyBorder="1" applyAlignment="1">
      <alignment vertical="center" wrapText="1"/>
    </xf>
    <xf numFmtId="0" fontId="20" fillId="0" borderId="17" xfId="0" applyFont="1" applyBorder="1" applyProtection="1"/>
    <xf numFmtId="0" fontId="20" fillId="0" borderId="36" xfId="0" applyFont="1" applyBorder="1" applyProtection="1"/>
    <xf numFmtId="0" fontId="20" fillId="0" borderId="37" xfId="0" applyFont="1" applyBorder="1" applyProtection="1"/>
    <xf numFmtId="0" fontId="20" fillId="24" borderId="14" xfId="0" applyFont="1" applyFill="1" applyBorder="1" applyAlignment="1">
      <alignment vertical="center"/>
    </xf>
    <xf numFmtId="0" fontId="13" fillId="24" borderId="14" xfId="0" applyFont="1" applyFill="1" applyBorder="1" applyAlignment="1">
      <alignment horizontal="left"/>
    </xf>
    <xf numFmtId="0" fontId="20" fillId="0" borderId="16" xfId="0" applyFont="1" applyBorder="1" applyProtection="1"/>
    <xf numFmtId="0" fontId="20" fillId="0" borderId="18" xfId="0" applyFont="1" applyBorder="1" applyProtection="1"/>
    <xf numFmtId="0" fontId="20" fillId="24" borderId="0" xfId="0" applyFont="1" applyFill="1" applyBorder="1" applyAlignment="1">
      <alignment vertical="center" wrapText="1"/>
    </xf>
    <xf numFmtId="0" fontId="13" fillId="24" borderId="0" xfId="0" applyFont="1" applyFill="1" applyBorder="1" applyAlignment="1">
      <alignment horizontal="left"/>
    </xf>
    <xf numFmtId="0" fontId="20" fillId="24" borderId="0" xfId="0" applyFont="1" applyFill="1" applyBorder="1" applyProtection="1"/>
    <xf numFmtId="0" fontId="13" fillId="24" borderId="15" xfId="0" applyFont="1" applyFill="1" applyBorder="1" applyAlignment="1" applyProtection="1">
      <alignment horizontal="center" vertical="top"/>
    </xf>
    <xf numFmtId="0" fontId="13" fillId="24" borderId="15" xfId="0" applyFont="1" applyFill="1" applyBorder="1" applyAlignment="1" applyProtection="1">
      <alignment horizontal="center" vertical="top" wrapText="1"/>
    </xf>
    <xf numFmtId="0" fontId="13" fillId="24" borderId="0" xfId="0" applyFont="1" applyFill="1" applyBorder="1" applyAlignment="1" applyProtection="1">
      <alignment horizontal="center" vertical="top"/>
    </xf>
    <xf numFmtId="0" fontId="20" fillId="24" borderId="15" xfId="0" applyFont="1" applyFill="1" applyBorder="1" applyProtection="1"/>
    <xf numFmtId="0" fontId="42" fillId="24" borderId="0" xfId="0" applyFont="1" applyFill="1" applyBorder="1" applyProtection="1"/>
    <xf numFmtId="0" fontId="43" fillId="24" borderId="0" xfId="0" applyFont="1" applyFill="1" applyBorder="1" applyAlignment="1" applyProtection="1">
      <alignment horizontal="center" vertical="top"/>
    </xf>
    <xf numFmtId="0" fontId="44" fillId="24" borderId="0" xfId="0" applyFont="1" applyFill="1" applyBorder="1" applyProtection="1"/>
    <xf numFmtId="0" fontId="13" fillId="0" borderId="10" xfId="0" applyFont="1" applyFill="1" applyBorder="1" applyAlignment="1" applyProtection="1">
      <alignment horizontal="center" wrapText="1"/>
    </xf>
    <xf numFmtId="0" fontId="9" fillId="0" borderId="0" xfId="39" applyFont="1" applyProtection="1"/>
    <xf numFmtId="0" fontId="20" fillId="0" borderId="15" xfId="0" applyFont="1" applyBorder="1" applyProtection="1"/>
    <xf numFmtId="0" fontId="20" fillId="0" borderId="15" xfId="0" applyFont="1" applyFill="1" applyBorder="1" applyProtection="1">
      <protection locked="0"/>
    </xf>
    <xf numFmtId="0" fontId="18" fillId="0" borderId="0" xfId="0" applyFont="1" applyProtection="1"/>
    <xf numFmtId="0" fontId="7" fillId="24" borderId="14" xfId="0" applyFont="1" applyFill="1" applyBorder="1" applyProtection="1"/>
    <xf numFmtId="0" fontId="0" fillId="24" borderId="0" xfId="0" applyFill="1" applyBorder="1" applyProtection="1">
      <protection locked="0"/>
    </xf>
    <xf numFmtId="0" fontId="13" fillId="24" borderId="20" xfId="42" applyFont="1" applyFill="1" applyBorder="1" applyAlignment="1" applyProtection="1">
      <alignment horizontal="center" vertical="center" wrapText="1"/>
    </xf>
    <xf numFmtId="0" fontId="13" fillId="24" borderId="21" xfId="42" applyFont="1" applyFill="1" applyBorder="1" applyAlignment="1" applyProtection="1">
      <alignment horizontal="center" vertical="center" wrapText="1"/>
    </xf>
    <xf numFmtId="0" fontId="13" fillId="24" borderId="20" xfId="42" applyFont="1" applyFill="1" applyBorder="1" applyAlignment="1" applyProtection="1">
      <alignment horizontal="center" vertical="distributed"/>
    </xf>
    <xf numFmtId="0" fontId="13" fillId="24" borderId="21" xfId="42" applyFont="1" applyFill="1" applyBorder="1" applyAlignment="1" applyProtection="1">
      <alignment horizontal="center" vertical="distributed"/>
    </xf>
    <xf numFmtId="0" fontId="20" fillId="27" borderId="0" xfId="42" applyNumberFormat="1" applyFont="1" applyFill="1" applyBorder="1" applyAlignment="1" applyProtection="1">
      <protection locked="0"/>
    </xf>
    <xf numFmtId="4" fontId="20" fillId="27" borderId="0" xfId="42" applyNumberFormat="1" applyFont="1" applyFill="1" applyBorder="1" applyAlignment="1" applyProtection="1">
      <protection locked="0"/>
    </xf>
    <xf numFmtId="168" fontId="20" fillId="27" borderId="0" xfId="42" applyNumberFormat="1" applyFont="1" applyFill="1" applyBorder="1" applyAlignment="1" applyProtection="1">
      <alignment horizontal="right"/>
      <protection locked="0"/>
    </xf>
    <xf numFmtId="0" fontId="20" fillId="27" borderId="0" xfId="42" applyFont="1" applyFill="1" applyBorder="1" applyAlignment="1" applyProtection="1"/>
    <xf numFmtId="0" fontId="20" fillId="28" borderId="23" xfId="42" applyNumberFormat="1" applyFont="1" applyFill="1" applyBorder="1" applyAlignment="1" applyProtection="1">
      <protection locked="0"/>
    </xf>
    <xf numFmtId="0" fontId="20" fillId="28" borderId="15" xfId="42" applyNumberFormat="1" applyFont="1" applyFill="1" applyBorder="1" applyAlignment="1" applyProtection="1">
      <protection locked="0"/>
    </xf>
    <xf numFmtId="0" fontId="20" fillId="27" borderId="0" xfId="38" applyFont="1" applyFill="1" applyProtection="1"/>
    <xf numFmtId="0" fontId="20" fillId="27" borderId="0" xfId="38" applyFont="1" applyFill="1" applyBorder="1" applyProtection="1"/>
    <xf numFmtId="0" fontId="20" fillId="27" borderId="0" xfId="40" applyFont="1" applyFill="1" applyBorder="1" applyAlignment="1" applyProtection="1"/>
    <xf numFmtId="0" fontId="20" fillId="27" borderId="0" xfId="40" applyNumberFormat="1" applyFont="1" applyFill="1" applyBorder="1" applyAlignment="1" applyProtection="1"/>
    <xf numFmtId="0" fontId="20" fillId="27" borderId="0" xfId="42" applyNumberFormat="1" applyFont="1" applyFill="1" applyBorder="1" applyAlignment="1" applyProtection="1"/>
    <xf numFmtId="0" fontId="20" fillId="28" borderId="15" xfId="42" applyFont="1" applyFill="1" applyBorder="1" applyAlignment="1" applyProtection="1">
      <protection locked="0"/>
    </xf>
    <xf numFmtId="0" fontId="11" fillId="28" borderId="15" xfId="42" applyNumberFormat="1" applyFont="1" applyFill="1" applyBorder="1" applyAlignment="1" applyProtection="1">
      <protection locked="0"/>
    </xf>
    <xf numFmtId="3" fontId="20" fillId="28" borderId="20" xfId="42" applyNumberFormat="1" applyFont="1" applyFill="1" applyBorder="1" applyAlignment="1" applyProtection="1">
      <alignment horizontal="center"/>
      <protection locked="0"/>
    </xf>
    <xf numFmtId="0" fontId="20" fillId="28" borderId="15" xfId="42" applyFont="1" applyFill="1" applyBorder="1" applyAlignment="1" applyProtection="1">
      <alignment horizontal="center"/>
      <protection locked="0"/>
    </xf>
    <xf numFmtId="0" fontId="20" fillId="28" borderId="15" xfId="42" applyNumberFormat="1" applyFont="1" applyFill="1" applyBorder="1" applyAlignment="1" applyProtection="1">
      <alignment horizontal="center"/>
      <protection locked="0"/>
    </xf>
    <xf numFmtId="3" fontId="20" fillId="28" borderId="15" xfId="42" applyNumberFormat="1" applyFont="1" applyFill="1" applyBorder="1" applyAlignment="1" applyProtection="1">
      <alignment horizontal="center"/>
      <protection locked="0"/>
    </xf>
    <xf numFmtId="0" fontId="20" fillId="27" borderId="0" xfId="42" applyFont="1" applyFill="1" applyAlignment="1" applyProtection="1"/>
    <xf numFmtId="0" fontId="20" fillId="27" borderId="0" xfId="42" applyFont="1" applyFill="1" applyAlignment="1" applyProtection="1">
      <alignment horizontal="center"/>
    </xf>
    <xf numFmtId="0" fontId="12" fillId="24" borderId="20" xfId="38" applyFont="1" applyFill="1" applyBorder="1" applyAlignment="1" applyProtection="1">
      <alignment horizontal="center" vertical="center" wrapText="1"/>
    </xf>
    <xf numFmtId="0" fontId="13" fillId="24" borderId="21" xfId="42" applyFont="1" applyFill="1" applyBorder="1" applyAlignment="1" applyProtection="1">
      <alignment horizontal="center" vertical="center" wrapText="1"/>
    </xf>
    <xf numFmtId="0" fontId="12" fillId="24" borderId="0" xfId="42" applyFont="1" applyFill="1" applyBorder="1" applyAlignment="1" applyProtection="1">
      <alignment vertical="center"/>
    </xf>
    <xf numFmtId="0" fontId="13" fillId="27" borderId="0" xfId="42" applyFont="1" applyFill="1" applyBorder="1" applyAlignment="1" applyProtection="1">
      <alignment horizontal="center" vertical="center" wrapText="1"/>
    </xf>
    <xf numFmtId="0" fontId="13" fillId="27" borderId="0" xfId="40" applyFont="1" applyFill="1" applyBorder="1" applyProtection="1"/>
    <xf numFmtId="0" fontId="20" fillId="27" borderId="0" xfId="40" applyFont="1" applyFill="1" applyBorder="1" applyAlignment="1" applyProtection="1">
      <alignment vertical="center"/>
    </xf>
    <xf numFmtId="0" fontId="13" fillId="27" borderId="0" xfId="42" applyFont="1" applyFill="1" applyBorder="1" applyAlignment="1" applyProtection="1">
      <alignment horizontal="center" vertical="distributed"/>
    </xf>
    <xf numFmtId="0" fontId="20" fillId="27" borderId="0" xfId="42" applyFont="1" applyFill="1" applyBorder="1" applyAlignment="1" applyProtection="1">
      <protection locked="0"/>
    </xf>
    <xf numFmtId="0" fontId="13" fillId="27" borderId="0" xfId="40" applyFont="1" applyFill="1" applyBorder="1" applyAlignment="1" applyProtection="1">
      <alignment horizontal="center"/>
    </xf>
    <xf numFmtId="0" fontId="13" fillId="27" borderId="0" xfId="43" applyFont="1" applyFill="1" applyBorder="1" applyAlignment="1" applyProtection="1"/>
    <xf numFmtId="0" fontId="13" fillId="27" borderId="0" xfId="43" applyFont="1" applyFill="1" applyBorder="1" applyAlignment="1" applyProtection="1">
      <alignment horizontal="center"/>
    </xf>
    <xf numFmtId="0" fontId="11" fillId="0" borderId="15" xfId="0" applyFont="1" applyFill="1" applyBorder="1" applyAlignment="1" applyProtection="1">
      <alignment wrapText="1"/>
    </xf>
    <xf numFmtId="0" fontId="17" fillId="0" borderId="0" xfId="0" applyFont="1" applyProtection="1"/>
    <xf numFmtId="0" fontId="12" fillId="0" borderId="0" xfId="0" applyFont="1" applyAlignment="1" applyProtection="1">
      <alignment horizontal="right"/>
    </xf>
    <xf numFmtId="0" fontId="12" fillId="28" borderId="15" xfId="0" applyFont="1" applyFill="1" applyBorder="1" applyAlignment="1" applyProtection="1">
      <alignment horizontal="center" vertical="center"/>
    </xf>
    <xf numFmtId="0" fontId="17" fillId="24" borderId="0" xfId="38" applyFont="1" applyFill="1" applyProtection="1"/>
    <xf numFmtId="0" fontId="11" fillId="0" borderId="0" xfId="0" applyFont="1" applyAlignment="1" applyProtection="1">
      <alignment horizontal="left" vertical="top" wrapText="1"/>
    </xf>
    <xf numFmtId="44" fontId="11" fillId="0" borderId="0" xfId="0" applyNumberFormat="1" applyFont="1" applyProtection="1"/>
    <xf numFmtId="0" fontId="45" fillId="0" borderId="0" xfId="0" applyFont="1" applyAlignment="1" applyProtection="1">
      <alignment vertical="center"/>
    </xf>
    <xf numFmtId="0" fontId="45"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vertical="center"/>
    </xf>
    <xf numFmtId="0" fontId="9" fillId="0" borderId="0" xfId="0" applyFont="1" applyFill="1" applyBorder="1" applyAlignment="1">
      <alignment vertical="center"/>
    </xf>
    <xf numFmtId="0" fontId="46" fillId="0" borderId="0" xfId="0" applyFont="1" applyFill="1" applyAlignment="1" applyProtection="1">
      <alignment vertical="center"/>
    </xf>
    <xf numFmtId="0" fontId="20" fillId="0" borderId="0" xfId="0" applyFont="1" applyFill="1" applyBorder="1" applyProtection="1"/>
    <xf numFmtId="0" fontId="9" fillId="0" borderId="0" xfId="0" applyFont="1" applyFill="1" applyBorder="1" applyProtection="1"/>
    <xf numFmtId="0" fontId="11" fillId="0" borderId="0" xfId="0" applyFont="1" applyBorder="1" applyAlignment="1" applyProtection="1">
      <alignment vertical="top"/>
    </xf>
    <xf numFmtId="0" fontId="11" fillId="0" borderId="0" xfId="0" applyFont="1" applyFill="1" applyBorder="1" applyAlignment="1" applyProtection="1">
      <alignment wrapText="1"/>
    </xf>
    <xf numFmtId="44" fontId="12" fillId="0" borderId="0" xfId="50" applyFont="1" applyFill="1" applyBorder="1" applyAlignment="1">
      <alignment vertical="center" wrapText="1"/>
    </xf>
    <xf numFmtId="49" fontId="11" fillId="0" borderId="15" xfId="0" applyNumberFormat="1" applyFont="1" applyBorder="1" applyProtection="1"/>
    <xf numFmtId="49" fontId="11" fillId="0" borderId="15" xfId="0" applyNumberFormat="1" applyFont="1" applyBorder="1" applyAlignment="1" applyProtection="1">
      <alignment vertical="top"/>
    </xf>
    <xf numFmtId="3" fontId="20" fillId="0" borderId="15" xfId="43" applyNumberFormat="1" applyFont="1" applyFill="1" applyBorder="1" applyProtection="1">
      <protection locked="0"/>
    </xf>
    <xf numFmtId="3" fontId="20" fillId="24" borderId="15" xfId="43" applyNumberFormat="1" applyFont="1" applyFill="1" applyBorder="1" applyProtection="1">
      <protection locked="0"/>
    </xf>
    <xf numFmtId="3" fontId="11" fillId="24" borderId="15" xfId="43" applyNumberFormat="1" applyFont="1" applyFill="1" applyBorder="1" applyProtection="1">
      <protection locked="0"/>
    </xf>
    <xf numFmtId="3" fontId="20" fillId="24" borderId="15" xfId="42" applyNumberFormat="1" applyFont="1" applyFill="1" applyBorder="1" applyAlignment="1" applyProtection="1">
      <alignment vertical="center"/>
      <protection locked="0"/>
    </xf>
    <xf numFmtId="3" fontId="13" fillId="0" borderId="15" xfId="42" applyNumberFormat="1" applyFont="1" applyFill="1" applyBorder="1" applyProtection="1"/>
    <xf numFmtId="3" fontId="20" fillId="24" borderId="15" xfId="42" applyNumberFormat="1" applyFont="1" applyFill="1" applyBorder="1" applyProtection="1">
      <protection locked="0"/>
    </xf>
    <xf numFmtId="3" fontId="20" fillId="24" borderId="15" xfId="42" applyNumberFormat="1" applyFont="1" applyFill="1" applyBorder="1" applyAlignment="1" applyProtection="1">
      <protection locked="0"/>
    </xf>
    <xf numFmtId="3" fontId="20" fillId="24" borderId="20" xfId="42" applyNumberFormat="1" applyFont="1" applyFill="1" applyBorder="1" applyProtection="1">
      <protection locked="0"/>
    </xf>
    <xf numFmtId="3" fontId="20" fillId="25" borderId="15" xfId="38" applyNumberFormat="1" applyFont="1" applyFill="1" applyBorder="1" applyProtection="1">
      <protection locked="0"/>
    </xf>
    <xf numFmtId="3" fontId="13" fillId="0" borderId="27" xfId="38" applyNumberFormat="1" applyFont="1" applyFill="1" applyBorder="1" applyProtection="1"/>
    <xf numFmtId="3" fontId="13" fillId="0" borderId="15" xfId="43" applyNumberFormat="1" applyFont="1" applyFill="1" applyBorder="1" applyProtection="1"/>
    <xf numFmtId="3" fontId="13" fillId="0" borderId="20" xfId="43" applyNumberFormat="1" applyFont="1" applyFill="1" applyBorder="1" applyProtection="1"/>
    <xf numFmtId="3" fontId="13" fillId="0" borderId="26" xfId="42" applyNumberFormat="1" applyFont="1" applyFill="1" applyBorder="1" applyProtection="1"/>
    <xf numFmtId="3" fontId="13" fillId="24" borderId="26" xfId="42" applyNumberFormat="1" applyFont="1" applyFill="1" applyBorder="1" applyProtection="1"/>
    <xf numFmtId="3" fontId="20" fillId="24" borderId="15" xfId="40" applyNumberFormat="1" applyFont="1" applyFill="1" applyBorder="1" applyProtection="1"/>
    <xf numFmtId="3" fontId="20" fillId="0" borderId="15" xfId="40" applyNumberFormat="1" applyFont="1" applyFill="1" applyBorder="1" applyProtection="1"/>
    <xf numFmtId="3" fontId="20" fillId="0" borderId="15" xfId="51" applyNumberFormat="1" applyFont="1" applyFill="1" applyBorder="1" applyProtection="1"/>
    <xf numFmtId="3" fontId="13" fillId="24" borderId="15" xfId="40" applyNumberFormat="1" applyFont="1" applyFill="1" applyBorder="1" applyProtection="1"/>
    <xf numFmtId="3" fontId="13" fillId="24" borderId="15" xfId="40" applyNumberFormat="1" applyFont="1" applyFill="1" applyBorder="1" applyAlignment="1" applyProtection="1">
      <alignment horizontal="right"/>
    </xf>
    <xf numFmtId="3" fontId="20" fillId="24" borderId="15" xfId="40" applyNumberFormat="1" applyFont="1" applyFill="1" applyBorder="1"/>
    <xf numFmtId="0" fontId="12" fillId="0" borderId="10" xfId="0" applyFont="1" applyFill="1" applyBorder="1" applyAlignment="1" applyProtection="1">
      <alignment horizontal="center" wrapText="1"/>
    </xf>
    <xf numFmtId="3" fontId="20" fillId="0" borderId="0" xfId="0" applyNumberFormat="1" applyFont="1" applyFill="1" applyAlignment="1">
      <alignment horizontal="left"/>
    </xf>
    <xf numFmtId="3" fontId="20" fillId="0" borderId="0" xfId="0" applyNumberFormat="1" applyFont="1" applyProtection="1"/>
    <xf numFmtId="3" fontId="20" fillId="0" borderId="12" xfId="0" applyNumberFormat="1" applyFont="1" applyBorder="1" applyProtection="1"/>
    <xf numFmtId="3" fontId="13" fillId="0" borderId="0" xfId="0" applyNumberFormat="1" applyFont="1" applyBorder="1" applyAlignment="1" applyProtection="1">
      <alignment horizontal="center"/>
    </xf>
    <xf numFmtId="3" fontId="20" fillId="0" borderId="0" xfId="0" applyNumberFormat="1" applyFont="1" applyBorder="1" applyProtection="1"/>
    <xf numFmtId="3" fontId="13" fillId="0" borderId="0" xfId="0" applyNumberFormat="1" applyFont="1" applyBorder="1" applyAlignment="1" applyProtection="1">
      <alignment horizontal="center" vertical="center" wrapText="1"/>
    </xf>
    <xf numFmtId="3" fontId="20" fillId="0" borderId="33" xfId="0" applyNumberFormat="1" applyFont="1" applyBorder="1" applyProtection="1"/>
    <xf numFmtId="3" fontId="20" fillId="0" borderId="37" xfId="0" applyNumberFormat="1" applyFont="1" applyBorder="1" applyProtection="1"/>
    <xf numFmtId="3" fontId="20" fillId="0" borderId="17" xfId="0" applyNumberFormat="1" applyFont="1" applyBorder="1" applyProtection="1"/>
    <xf numFmtId="3" fontId="13" fillId="24" borderId="26" xfId="40" applyNumberFormat="1" applyFont="1" applyFill="1" applyBorder="1" applyProtection="1"/>
    <xf numFmtId="3" fontId="13" fillId="24" borderId="26" xfId="42" applyNumberFormat="1" applyFont="1" applyFill="1" applyBorder="1" applyAlignment="1" applyProtection="1"/>
    <xf numFmtId="3" fontId="13" fillId="0" borderId="15" xfId="38" applyNumberFormat="1" applyFont="1" applyFill="1" applyBorder="1" applyProtection="1"/>
    <xf numFmtId="3" fontId="20" fillId="27" borderId="0" xfId="38" applyNumberFormat="1" applyFont="1" applyFill="1" applyProtection="1"/>
    <xf numFmtId="3" fontId="13" fillId="24" borderId="26" xfId="38" applyNumberFormat="1" applyFont="1" applyFill="1" applyBorder="1" applyProtection="1"/>
    <xf numFmtId="3" fontId="13" fillId="24" borderId="27" xfId="38" applyNumberFormat="1" applyFont="1" applyFill="1" applyBorder="1" applyProtection="1"/>
    <xf numFmtId="3" fontId="13" fillId="24" borderId="37" xfId="38" applyNumberFormat="1" applyFont="1" applyFill="1" applyBorder="1" applyProtection="1"/>
    <xf numFmtId="171" fontId="12" fillId="0" borderId="15" xfId="50" applyNumberFormat="1" applyFont="1" applyBorder="1" applyAlignment="1">
      <alignment vertical="center" wrapText="1"/>
    </xf>
    <xf numFmtId="3" fontId="20" fillId="24" borderId="0" xfId="38" applyNumberFormat="1" applyFont="1" applyFill="1" applyProtection="1"/>
    <xf numFmtId="3" fontId="13" fillId="24" borderId="15" xfId="42" applyNumberFormat="1" applyFont="1" applyFill="1" applyBorder="1" applyAlignment="1" applyProtection="1"/>
    <xf numFmtId="3" fontId="13" fillId="24" borderId="0" xfId="42" applyNumberFormat="1" applyFont="1" applyFill="1" applyAlignment="1" applyProtection="1"/>
    <xf numFmtId="0" fontId="20" fillId="0" borderId="0" xfId="38" applyFont="1" applyFill="1" applyBorder="1" applyProtection="1"/>
    <xf numFmtId="3" fontId="20" fillId="27" borderId="0" xfId="43" applyNumberFormat="1" applyFont="1" applyFill="1" applyBorder="1" applyProtection="1">
      <protection locked="0"/>
    </xf>
    <xf numFmtId="3" fontId="13" fillId="27" borderId="0" xfId="43" applyNumberFormat="1" applyFont="1" applyFill="1" applyBorder="1" applyProtection="1"/>
    <xf numFmtId="3" fontId="13" fillId="27" borderId="0" xfId="40" applyNumberFormat="1" applyFont="1" applyFill="1" applyBorder="1" applyProtection="1"/>
    <xf numFmtId="3" fontId="13" fillId="24" borderId="27" xfId="42" applyNumberFormat="1" applyFont="1" applyFill="1" applyBorder="1" applyAlignment="1" applyProtection="1"/>
    <xf numFmtId="3" fontId="20" fillId="24" borderId="0" xfId="42" applyNumberFormat="1" applyFont="1" applyFill="1" applyBorder="1" applyAlignment="1" applyProtection="1">
      <protection locked="0"/>
    </xf>
    <xf numFmtId="3" fontId="20" fillId="28" borderId="23" xfId="42" applyNumberFormat="1" applyFont="1" applyFill="1" applyBorder="1" applyAlignment="1" applyProtection="1">
      <protection locked="0"/>
    </xf>
    <xf numFmtId="3" fontId="20" fillId="28" borderId="15" xfId="42" applyNumberFormat="1" applyFont="1" applyFill="1" applyBorder="1" applyAlignment="1" applyProtection="1">
      <protection locked="0"/>
    </xf>
    <xf numFmtId="3" fontId="20" fillId="28" borderId="15" xfId="42" applyNumberFormat="1" applyFont="1" applyFill="1" applyBorder="1" applyAlignment="1" applyProtection="1"/>
    <xf numFmtId="3" fontId="13" fillId="24" borderId="0" xfId="42" applyNumberFormat="1" applyFont="1" applyFill="1" applyBorder="1" applyProtection="1"/>
    <xf numFmtId="3" fontId="13" fillId="0" borderId="40" xfId="0" applyNumberFormat="1" applyFont="1" applyBorder="1" applyAlignment="1" applyProtection="1">
      <alignment horizontal="center" wrapText="1"/>
    </xf>
    <xf numFmtId="0" fontId="9" fillId="24" borderId="0" xfId="0" applyFont="1" applyFill="1" applyBorder="1" applyAlignment="1" applyProtection="1"/>
    <xf numFmtId="0" fontId="47" fillId="0" borderId="15" xfId="1" applyFont="1" applyFill="1" applyBorder="1" applyAlignment="1" applyProtection="1">
      <alignment horizontal="center" vertical="center" wrapText="1"/>
    </xf>
    <xf numFmtId="0" fontId="11" fillId="0" borderId="15" xfId="0" applyFont="1" applyFill="1" applyBorder="1" applyAlignment="1" applyProtection="1">
      <alignment vertical="center"/>
    </xf>
    <xf numFmtId="0" fontId="11" fillId="0" borderId="0" xfId="0" applyFont="1" applyFill="1" applyBorder="1" applyAlignment="1" applyProtection="1">
      <alignment vertical="center"/>
    </xf>
    <xf numFmtId="44" fontId="11" fillId="0" borderId="0"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horizontal="right" vertical="center"/>
    </xf>
    <xf numFmtId="0" fontId="6" fillId="0" borderId="0" xfId="0" applyFont="1" applyFill="1" applyBorder="1" applyProtection="1"/>
    <xf numFmtId="171" fontId="7" fillId="0" borderId="0" xfId="0" applyNumberFormat="1" applyFont="1" applyFill="1" applyBorder="1" applyAlignment="1" applyProtection="1">
      <alignment vertical="center" wrapText="1"/>
    </xf>
    <xf numFmtId="42" fontId="50" fillId="0" borderId="1" xfId="25" applyNumberFormat="1" applyFont="1" applyFill="1" applyProtection="1"/>
    <xf numFmtId="0" fontId="12" fillId="0" borderId="0" xfId="0" applyFont="1" applyFill="1" applyBorder="1" applyAlignment="1" applyProtection="1">
      <alignment horizontal="left" vertical="center"/>
    </xf>
    <xf numFmtId="0" fontId="9" fillId="27" borderId="22" xfId="0" applyFont="1" applyFill="1" applyBorder="1" applyAlignment="1" applyProtection="1">
      <alignment horizontal="left" vertical="center"/>
    </xf>
    <xf numFmtId="0" fontId="9" fillId="27" borderId="40" xfId="0" applyFont="1" applyFill="1" applyBorder="1" applyAlignment="1" applyProtection="1">
      <alignment horizontal="left" vertical="center"/>
    </xf>
    <xf numFmtId="6" fontId="51" fillId="0" borderId="44" xfId="25" applyNumberFormat="1" applyFont="1" applyFill="1" applyBorder="1" applyAlignment="1" applyProtection="1"/>
    <xf numFmtId="0" fontId="8" fillId="0" borderId="15" xfId="19" applyFont="1" applyFill="1" applyBorder="1" applyAlignment="1" applyProtection="1">
      <alignment vertical="center"/>
    </xf>
    <xf numFmtId="0" fontId="47" fillId="0" borderId="15" xfId="1" applyFont="1" applyFill="1" applyBorder="1" applyAlignment="1" applyProtection="1">
      <alignment horizontal="center" wrapText="1"/>
    </xf>
    <xf numFmtId="0" fontId="8" fillId="0" borderId="15" xfId="19" applyFont="1" applyFill="1" applyBorder="1" applyAlignment="1" applyProtection="1"/>
    <xf numFmtId="0" fontId="56" fillId="0" borderId="0" xfId="54" applyFont="1"/>
    <xf numFmtId="3" fontId="20" fillId="0" borderId="35" xfId="0" applyNumberFormat="1" applyFont="1" applyBorder="1" applyProtection="1"/>
    <xf numFmtId="3" fontId="20" fillId="0" borderId="29" xfId="0" applyNumberFormat="1" applyFont="1" applyBorder="1" applyProtection="1"/>
    <xf numFmtId="3" fontId="20" fillId="0" borderId="29" xfId="0" applyNumberFormat="1" applyFont="1" applyFill="1" applyBorder="1" applyProtection="1">
      <protection locked="0"/>
    </xf>
    <xf numFmtId="3" fontId="20" fillId="0" borderId="10" xfId="0" applyNumberFormat="1" applyFont="1" applyBorder="1" applyProtection="1"/>
    <xf numFmtId="3" fontId="20" fillId="0" borderId="34" xfId="0" applyNumberFormat="1" applyFont="1" applyBorder="1" applyProtection="1"/>
    <xf numFmtId="3" fontId="20" fillId="0" borderId="13" xfId="0" applyNumberFormat="1" applyFont="1" applyBorder="1" applyProtection="1"/>
    <xf numFmtId="3" fontId="20" fillId="0" borderId="38" xfId="0" applyNumberFormat="1" applyFont="1" applyBorder="1" applyProtection="1"/>
    <xf numFmtId="3" fontId="20" fillId="0" borderId="35" xfId="0" applyNumberFormat="1" applyFont="1" applyFill="1" applyBorder="1" applyAlignment="1" applyProtection="1">
      <alignment vertical="center"/>
      <protection locked="0"/>
    </xf>
    <xf numFmtId="3" fontId="20" fillId="0" borderId="10" xfId="0" applyNumberFormat="1" applyFont="1" applyFill="1" applyBorder="1" applyAlignment="1" applyProtection="1">
      <alignment vertical="center"/>
      <protection locked="0"/>
    </xf>
    <xf numFmtId="3" fontId="9" fillId="24" borderId="39" xfId="0" applyNumberFormat="1" applyFont="1" applyFill="1" applyBorder="1"/>
    <xf numFmtId="3" fontId="20" fillId="24" borderId="0" xfId="0" applyNumberFormat="1" applyFont="1" applyFill="1" applyBorder="1" applyAlignment="1" applyProtection="1">
      <alignment vertical="center"/>
      <protection locked="0"/>
    </xf>
    <xf numFmtId="177" fontId="11" fillId="0" borderId="0" xfId="0" applyNumberFormat="1" applyFont="1" applyProtection="1"/>
    <xf numFmtId="0" fontId="10" fillId="0" borderId="0" xfId="0" applyFont="1" applyAlignment="1" applyProtection="1">
      <alignment vertical="center"/>
    </xf>
    <xf numFmtId="0" fontId="9" fillId="24" borderId="0" xfId="0" applyFont="1" applyFill="1" applyBorder="1" applyAlignment="1" applyProtection="1">
      <alignment horizontal="center" wrapText="1"/>
    </xf>
    <xf numFmtId="0" fontId="55" fillId="0" borderId="0" xfId="68" applyFont="1"/>
    <xf numFmtId="0" fontId="56" fillId="0" borderId="0" xfId="68" applyFont="1"/>
    <xf numFmtId="0" fontId="56" fillId="0" borderId="73" xfId="68" applyFont="1" applyBorder="1" applyAlignment="1">
      <alignment horizontal="center"/>
    </xf>
    <xf numFmtId="0" fontId="59" fillId="0" borderId="73" xfId="68" applyFont="1" applyBorder="1" applyAlignment="1">
      <alignment horizontal="center"/>
    </xf>
    <xf numFmtId="0" fontId="56" fillId="0" borderId="74" xfId="68" applyFont="1" applyBorder="1" applyAlignment="1">
      <alignment horizontal="center"/>
    </xf>
    <xf numFmtId="0" fontId="59" fillId="0" borderId="74" xfId="68" applyFont="1" applyBorder="1" applyAlignment="1">
      <alignment horizontal="center"/>
    </xf>
    <xf numFmtId="0" fontId="56" fillId="0" borderId="75" xfId="68" applyFont="1" applyBorder="1" applyAlignment="1">
      <alignment horizontal="center"/>
    </xf>
    <xf numFmtId="0" fontId="56" fillId="25" borderId="75" xfId="68" applyFont="1" applyFill="1" applyBorder="1" applyAlignment="1">
      <alignment horizontal="center" vertical="center" wrapText="1"/>
    </xf>
    <xf numFmtId="10" fontId="60" fillId="40" borderId="74" xfId="68" applyNumberFormat="1" applyFont="1" applyFill="1" applyBorder="1" applyAlignment="1" applyProtection="1">
      <alignment horizontal="center"/>
      <protection locked="0"/>
    </xf>
    <xf numFmtId="0" fontId="56" fillId="0" borderId="15" xfId="68" applyFont="1" applyBorder="1" applyAlignment="1">
      <alignment horizontal="center"/>
    </xf>
    <xf numFmtId="10" fontId="59" fillId="26" borderId="15" xfId="69" applyNumberFormat="1" applyFont="1" applyFill="1" applyBorder="1" applyAlignment="1">
      <alignment horizontal="center"/>
    </xf>
    <xf numFmtId="0" fontId="61" fillId="0" borderId="0" xfId="68" applyFont="1"/>
    <xf numFmtId="0" fontId="6" fillId="0" borderId="0" xfId="0" applyFont="1"/>
    <xf numFmtId="0" fontId="6" fillId="24" borderId="0" xfId="0" applyFont="1" applyFill="1" applyBorder="1" applyAlignment="1" applyProtection="1"/>
    <xf numFmtId="0" fontId="11" fillId="24" borderId="0" xfId="0" applyFont="1" applyFill="1" applyBorder="1" applyAlignment="1" applyProtection="1">
      <alignment vertical="top"/>
    </xf>
    <xf numFmtId="0" fontId="42" fillId="24" borderId="0" xfId="0" applyFont="1" applyFill="1" applyBorder="1" applyAlignment="1" applyProtection="1">
      <alignment vertical="top"/>
    </xf>
    <xf numFmtId="3" fontId="12" fillId="24" borderId="0" xfId="0" applyNumberFormat="1" applyFont="1" applyFill="1" applyBorder="1" applyAlignment="1"/>
    <xf numFmtId="3" fontId="43" fillId="24" borderId="0" xfId="0" applyNumberFormat="1" applyFont="1" applyFill="1" applyBorder="1" applyAlignment="1"/>
    <xf numFmtId="0" fontId="12" fillId="24" borderId="0" xfId="0" applyFont="1" applyFill="1" applyBorder="1" applyAlignment="1" applyProtection="1">
      <alignment vertical="center"/>
    </xf>
    <xf numFmtId="4" fontId="8" fillId="0" borderId="0" xfId="0" applyNumberFormat="1" applyFont="1" applyFill="1" applyBorder="1" applyAlignment="1" applyProtection="1">
      <alignment horizontal="center" vertical="center"/>
      <protection locked="0"/>
    </xf>
    <xf numFmtId="10" fontId="6" fillId="26" borderId="42" xfId="0" applyNumberFormat="1" applyFont="1" applyFill="1" applyBorder="1" applyAlignment="1" applyProtection="1">
      <alignment horizontal="center" vertical="center"/>
      <protection locked="0"/>
    </xf>
    <xf numFmtId="0" fontId="6" fillId="0" borderId="0" xfId="0" applyFont="1" applyFill="1" applyProtection="1"/>
    <xf numFmtId="0" fontId="63" fillId="0" borderId="22" xfId="63" applyFont="1" applyBorder="1" applyAlignment="1" applyProtection="1">
      <alignment vertical="center"/>
    </xf>
    <xf numFmtId="0" fontId="63" fillId="0" borderId="40" xfId="63" applyFont="1" applyBorder="1" applyAlignment="1" applyProtection="1">
      <alignment vertical="center"/>
    </xf>
    <xf numFmtId="0" fontId="63" fillId="0" borderId="44" xfId="63" applyFont="1" applyBorder="1" applyAlignment="1" applyProtection="1">
      <alignment vertical="center"/>
    </xf>
    <xf numFmtId="0" fontId="6" fillId="0" borderId="40" xfId="0" applyFont="1" applyBorder="1"/>
    <xf numFmtId="0" fontId="12" fillId="41" borderId="15" xfId="0" applyNumberFormat="1" applyFont="1" applyFill="1" applyBorder="1" applyAlignment="1" applyProtection="1">
      <alignment horizontal="center" vertical="center" wrapText="1"/>
      <protection locked="0"/>
    </xf>
    <xf numFmtId="0" fontId="12" fillId="41" borderId="15" xfId="0" applyNumberFormat="1" applyFont="1" applyFill="1" applyBorder="1" applyAlignment="1">
      <alignment horizontal="center" vertical="center"/>
    </xf>
    <xf numFmtId="0" fontId="57" fillId="41" borderId="15" xfId="0" applyNumberFormat="1" applyFont="1" applyFill="1" applyBorder="1" applyAlignment="1" applyProtection="1">
      <alignment horizontal="center" vertical="center"/>
      <protection locked="0"/>
    </xf>
    <xf numFmtId="0" fontId="8" fillId="41" borderId="15" xfId="0" applyNumberFormat="1" applyFont="1" applyFill="1" applyBorder="1" applyAlignment="1" applyProtection="1">
      <alignment horizontal="center" vertical="center"/>
      <protection locked="0"/>
    </xf>
    <xf numFmtId="3" fontId="8" fillId="41" borderId="15" xfId="0" applyNumberFormat="1" applyFont="1" applyFill="1" applyBorder="1" applyAlignment="1" applyProtection="1">
      <alignment horizontal="center" vertical="center"/>
      <protection locked="0"/>
    </xf>
    <xf numFmtId="0" fontId="12" fillId="24" borderId="19" xfId="0" applyFont="1" applyFill="1" applyBorder="1" applyAlignment="1" applyProtection="1">
      <alignment horizontal="left" vertical="center"/>
    </xf>
    <xf numFmtId="0" fontId="12" fillId="24" borderId="15" xfId="0" applyFont="1" applyFill="1" applyBorder="1" applyAlignment="1" applyProtection="1">
      <alignment horizontal="left" vertical="center" wrapText="1"/>
    </xf>
    <xf numFmtId="0" fontId="12" fillId="24" borderId="15" xfId="0" applyFont="1" applyFill="1" applyBorder="1" applyAlignment="1">
      <alignment horizontal="left" vertical="center"/>
    </xf>
    <xf numFmtId="0" fontId="12" fillId="24" borderId="15" xfId="41" applyFont="1" applyFill="1" applyBorder="1" applyAlignment="1" applyProtection="1">
      <alignment horizontal="left" vertical="center" wrapText="1"/>
    </xf>
    <xf numFmtId="0" fontId="12" fillId="24" borderId="19" xfId="0" applyFont="1" applyFill="1" applyBorder="1" applyAlignment="1" applyProtection="1">
      <alignment horizontal="left" vertical="center" wrapText="1"/>
    </xf>
    <xf numFmtId="172" fontId="6" fillId="41" borderId="19" xfId="2" applyNumberFormat="1" applyFont="1" applyFill="1" applyBorder="1" applyAlignment="1" applyProtection="1">
      <alignment horizontal="left" vertical="center"/>
      <protection locked="0"/>
    </xf>
    <xf numFmtId="10" fontId="2" fillId="41" borderId="15" xfId="0" applyNumberFormat="1" applyFont="1" applyFill="1" applyBorder="1" applyAlignment="1" applyProtection="1">
      <alignment horizontal="center" vertical="center"/>
      <protection locked="0"/>
    </xf>
    <xf numFmtId="172" fontId="2" fillId="41" borderId="19" xfId="2" applyNumberFormat="1" applyFont="1" applyFill="1" applyBorder="1" applyAlignment="1" applyProtection="1">
      <alignment horizontal="center" vertical="center"/>
      <protection locked="0"/>
    </xf>
    <xf numFmtId="0" fontId="49" fillId="0" borderId="15" xfId="1" applyFont="1" applyFill="1" applyBorder="1" applyAlignment="1" applyProtection="1">
      <alignment horizontal="center" vertical="center" wrapText="1"/>
    </xf>
    <xf numFmtId="0" fontId="49" fillId="0" borderId="19" xfId="1" applyFont="1" applyFill="1" applyBorder="1" applyAlignment="1" applyProtection="1">
      <alignment horizontal="center" vertical="center"/>
    </xf>
    <xf numFmtId="173" fontId="6" fillId="41" borderId="15" xfId="2" applyNumberFormat="1" applyFont="1" applyFill="1" applyBorder="1" applyAlignment="1" applyProtection="1">
      <alignment horizontal="center" vertical="center"/>
      <protection locked="0"/>
    </xf>
    <xf numFmtId="0" fontId="9" fillId="24" borderId="19" xfId="0" applyFont="1" applyFill="1" applyBorder="1" applyAlignment="1" applyProtection="1"/>
    <xf numFmtId="0" fontId="8" fillId="24" borderId="26" xfId="0" applyFont="1" applyFill="1" applyBorder="1" applyAlignment="1" applyProtection="1">
      <alignment horizontal="left" vertical="center"/>
    </xf>
    <xf numFmtId="0" fontId="6" fillId="24" borderId="27" xfId="0" applyFont="1" applyFill="1" applyBorder="1" applyProtection="1"/>
    <xf numFmtId="0" fontId="6" fillId="24" borderId="26" xfId="0" applyFont="1" applyFill="1" applyBorder="1" applyProtection="1"/>
    <xf numFmtId="0" fontId="6" fillId="0" borderId="0" xfId="0" applyFont="1" applyBorder="1"/>
    <xf numFmtId="0" fontId="16" fillId="24" borderId="27" xfId="0" applyFont="1" applyFill="1" applyBorder="1" applyProtection="1"/>
    <xf numFmtId="173" fontId="6" fillId="0" borderId="15" xfId="2" applyNumberFormat="1" applyFont="1" applyFill="1" applyBorder="1" applyAlignment="1" applyProtection="1">
      <alignment horizontal="center" vertical="center"/>
      <protection locked="0"/>
    </xf>
    <xf numFmtId="172" fontId="6" fillId="0" borderId="19" xfId="2" applyNumberFormat="1" applyFont="1" applyFill="1" applyBorder="1" applyAlignment="1" applyProtection="1">
      <alignment horizontal="left" vertical="center"/>
      <protection locked="0"/>
    </xf>
    <xf numFmtId="0" fontId="6" fillId="0" borderId="0" xfId="54" applyFont="1"/>
    <xf numFmtId="0" fontId="12" fillId="38" borderId="0" xfId="65" applyFont="1"/>
    <xf numFmtId="0" fontId="8" fillId="38" borderId="0" xfId="65" applyFont="1" applyBorder="1"/>
    <xf numFmtId="0" fontId="8" fillId="0" borderId="0" xfId="65" applyFont="1" applyFill="1" applyBorder="1"/>
    <xf numFmtId="170" fontId="8" fillId="0" borderId="0" xfId="66" applyNumberFormat="1" applyFont="1" applyFill="1" applyBorder="1"/>
    <xf numFmtId="0" fontId="7" fillId="0" borderId="36" xfId="54" applyFont="1" applyFill="1" applyBorder="1" applyAlignment="1" applyProtection="1">
      <alignment horizontal="left" vertical="center"/>
    </xf>
    <xf numFmtId="170" fontId="64" fillId="0" borderId="0" xfId="67" applyNumberFormat="1" applyFont="1" applyFill="1" applyBorder="1"/>
    <xf numFmtId="0" fontId="7" fillId="0" borderId="64" xfId="54" applyFont="1" applyFill="1" applyBorder="1" applyAlignment="1" applyProtection="1">
      <alignment horizontal="left" vertical="center"/>
    </xf>
    <xf numFmtId="0" fontId="17" fillId="0" borderId="65" xfId="54" applyFont="1" applyBorder="1"/>
    <xf numFmtId="0" fontId="17" fillId="0" borderId="0" xfId="54" applyFont="1" applyFill="1" applyBorder="1"/>
    <xf numFmtId="0" fontId="7" fillId="0" borderId="66" xfId="54" applyFont="1" applyFill="1" applyBorder="1" applyAlignment="1" applyProtection="1">
      <alignment horizontal="left" vertical="center"/>
    </xf>
    <xf numFmtId="170" fontId="7" fillId="0" borderId="0" xfId="66" applyNumberFormat="1" applyFont="1" applyFill="1" applyBorder="1"/>
    <xf numFmtId="10" fontId="7" fillId="0" borderId="29" xfId="54" applyNumberFormat="1" applyFont="1" applyBorder="1"/>
    <xf numFmtId="10" fontId="7" fillId="0" borderId="0" xfId="54" applyNumberFormat="1" applyFont="1" applyFill="1" applyBorder="1"/>
    <xf numFmtId="0" fontId="8" fillId="0" borderId="32" xfId="54" applyFont="1" applyFill="1" applyBorder="1" applyAlignment="1" applyProtection="1">
      <alignment horizontal="left" vertical="center"/>
    </xf>
    <xf numFmtId="167" fontId="8" fillId="24" borderId="55" xfId="54" applyNumberFormat="1" applyFont="1" applyFill="1" applyBorder="1" applyAlignment="1" applyProtection="1">
      <alignment horizontal="left" vertical="center"/>
    </xf>
    <xf numFmtId="0" fontId="6" fillId="0" borderId="67" xfId="54" applyFont="1" applyBorder="1"/>
    <xf numFmtId="167" fontId="8" fillId="24" borderId="69" xfId="54" applyNumberFormat="1" applyFont="1" applyFill="1" applyBorder="1" applyAlignment="1" applyProtection="1">
      <alignment horizontal="left" vertical="center"/>
    </xf>
    <xf numFmtId="167" fontId="8" fillId="24" borderId="67" xfId="54" applyNumberFormat="1" applyFont="1" applyFill="1" applyBorder="1" applyAlignment="1" applyProtection="1">
      <alignment horizontal="left" vertical="center"/>
    </xf>
    <xf numFmtId="0" fontId="7" fillId="0" borderId="0" xfId="54" applyFont="1"/>
    <xf numFmtId="0" fontId="17" fillId="0" borderId="12" xfId="54" applyFont="1" applyBorder="1"/>
    <xf numFmtId="0" fontId="9" fillId="0" borderId="0" xfId="54" applyFont="1" applyAlignment="1">
      <alignment horizontal="left"/>
    </xf>
    <xf numFmtId="171" fontId="12" fillId="41" borderId="15" xfId="50" applyNumberFormat="1" applyFont="1" applyFill="1" applyBorder="1" applyAlignment="1">
      <alignment vertical="center" wrapText="1"/>
    </xf>
    <xf numFmtId="0" fontId="12" fillId="41" borderId="15" xfId="0" applyFont="1" applyFill="1" applyBorder="1" applyAlignment="1" applyProtection="1">
      <alignment horizontal="center" vertical="center"/>
    </xf>
    <xf numFmtId="168" fontId="20" fillId="41" borderId="15" xfId="42" applyNumberFormat="1" applyFont="1" applyFill="1" applyBorder="1" applyAlignment="1" applyProtection="1">
      <alignment horizontal="right"/>
      <protection locked="0"/>
    </xf>
    <xf numFmtId="0" fontId="20" fillId="41" borderId="23" xfId="42" applyNumberFormat="1" applyFont="1" applyFill="1" applyBorder="1" applyAlignment="1" applyProtection="1">
      <protection locked="0"/>
    </xf>
    <xf numFmtId="3" fontId="20" fillId="41" borderId="23" xfId="42" applyNumberFormat="1" applyFont="1" applyFill="1" applyBorder="1" applyAlignment="1" applyProtection="1">
      <protection locked="0"/>
    </xf>
    <xf numFmtId="3" fontId="20" fillId="41" borderId="0" xfId="42" applyNumberFormat="1" applyFont="1" applyFill="1" applyBorder="1" applyAlignment="1" applyProtection="1">
      <protection locked="0"/>
    </xf>
    <xf numFmtId="4" fontId="20" fillId="41" borderId="23" xfId="42" applyNumberFormat="1" applyFont="1" applyFill="1" applyBorder="1" applyAlignment="1" applyProtection="1">
      <protection locked="0"/>
    </xf>
    <xf numFmtId="0" fontId="20" fillId="41" borderId="15" xfId="42" applyNumberFormat="1" applyFont="1" applyFill="1" applyBorder="1" applyAlignment="1" applyProtection="1">
      <protection locked="0"/>
    </xf>
    <xf numFmtId="3" fontId="20" fillId="41" borderId="15" xfId="42" applyNumberFormat="1" applyFont="1" applyFill="1" applyBorder="1" applyAlignment="1" applyProtection="1">
      <protection locked="0"/>
    </xf>
    <xf numFmtId="4" fontId="20" fillId="41" borderId="15" xfId="42" applyNumberFormat="1" applyFont="1" applyFill="1" applyBorder="1" applyAlignment="1" applyProtection="1">
      <protection locked="0"/>
    </xf>
    <xf numFmtId="168" fontId="20" fillId="41" borderId="15" xfId="42" applyNumberFormat="1" applyFont="1" applyFill="1" applyBorder="1" applyAlignment="1" applyProtection="1">
      <protection locked="0"/>
    </xf>
    <xf numFmtId="0" fontId="20" fillId="41" borderId="15" xfId="42" applyFont="1" applyFill="1" applyBorder="1" applyAlignment="1" applyProtection="1">
      <protection locked="0"/>
    </xf>
    <xf numFmtId="0" fontId="11" fillId="41" borderId="15" xfId="42" applyNumberFormat="1" applyFont="1" applyFill="1" applyBorder="1" applyAlignment="1" applyProtection="1">
      <protection locked="0"/>
    </xf>
    <xf numFmtId="3" fontId="20" fillId="41" borderId="15" xfId="42" applyNumberFormat="1" applyFont="1" applyFill="1" applyBorder="1" applyAlignment="1" applyProtection="1"/>
    <xf numFmtId="0" fontId="20" fillId="41" borderId="15" xfId="42" applyFont="1" applyFill="1" applyBorder="1" applyAlignment="1" applyProtection="1"/>
    <xf numFmtId="3" fontId="20" fillId="41" borderId="20" xfId="42" applyNumberFormat="1" applyFont="1" applyFill="1" applyBorder="1" applyAlignment="1" applyProtection="1">
      <alignment horizontal="center"/>
      <protection locked="0"/>
    </xf>
    <xf numFmtId="0" fontId="20" fillId="41" borderId="15" xfId="42" applyFont="1" applyFill="1" applyBorder="1" applyAlignment="1" applyProtection="1">
      <alignment horizontal="center"/>
      <protection locked="0"/>
    </xf>
    <xf numFmtId="0" fontId="20" fillId="41" borderId="15" xfId="42" applyNumberFormat="1" applyFont="1" applyFill="1" applyBorder="1" applyAlignment="1" applyProtection="1">
      <alignment horizontal="center"/>
      <protection locked="0"/>
    </xf>
    <xf numFmtId="3" fontId="20" fillId="41" borderId="15" xfId="42" applyNumberFormat="1" applyFont="1" applyFill="1" applyBorder="1" applyAlignment="1" applyProtection="1">
      <alignment horizontal="center"/>
      <protection locked="0"/>
    </xf>
    <xf numFmtId="0" fontId="20" fillId="43" borderId="23" xfId="42" applyFont="1" applyFill="1" applyBorder="1" applyAlignment="1" applyProtection="1">
      <protection locked="0"/>
    </xf>
    <xf numFmtId="3" fontId="20" fillId="43" borderId="15" xfId="43" applyNumberFormat="1" applyFont="1" applyFill="1" applyBorder="1" applyProtection="1">
      <protection locked="0"/>
    </xf>
    <xf numFmtId="0" fontId="20" fillId="43" borderId="15" xfId="42" applyFont="1" applyFill="1" applyBorder="1" applyAlignment="1" applyProtection="1">
      <protection locked="0"/>
    </xf>
    <xf numFmtId="3" fontId="20" fillId="43" borderId="19" xfId="43" applyNumberFormat="1" applyFont="1" applyFill="1" applyBorder="1" applyProtection="1">
      <protection locked="0"/>
    </xf>
    <xf numFmtId="3" fontId="20" fillId="43" borderId="15" xfId="43" applyNumberFormat="1" applyFont="1" applyFill="1" applyBorder="1" applyAlignment="1" applyProtection="1">
      <protection locked="0"/>
    </xf>
    <xf numFmtId="4" fontId="20" fillId="41" borderId="15" xfId="38" applyNumberFormat="1" applyFont="1" applyFill="1" applyBorder="1" applyProtection="1">
      <protection locked="0"/>
    </xf>
    <xf numFmtId="3" fontId="20" fillId="41" borderId="15" xfId="38" applyNumberFormat="1" applyFont="1" applyFill="1" applyBorder="1" applyProtection="1">
      <protection locked="0"/>
    </xf>
    <xf numFmtId="4" fontId="20" fillId="41" borderId="20" xfId="38" applyNumberFormat="1" applyFont="1" applyFill="1" applyBorder="1" applyProtection="1">
      <protection locked="0"/>
    </xf>
    <xf numFmtId="3" fontId="20" fillId="41" borderId="20" xfId="38" applyNumberFormat="1" applyFont="1" applyFill="1" applyBorder="1" applyProtection="1">
      <protection locked="0"/>
    </xf>
    <xf numFmtId="4" fontId="20" fillId="41" borderId="20" xfId="42" applyNumberFormat="1" applyFont="1" applyFill="1" applyBorder="1" applyAlignment="1" applyProtection="1">
      <alignment horizontal="center" vertical="center"/>
    </xf>
    <xf numFmtId="4" fontId="20" fillId="41" borderId="23" xfId="42" applyNumberFormat="1" applyFont="1" applyFill="1" applyBorder="1" applyAlignment="1" applyProtection="1">
      <alignment horizontal="center" vertical="center"/>
    </xf>
    <xf numFmtId="4" fontId="20" fillId="41" borderId="23" xfId="40" applyNumberFormat="1" applyFont="1" applyFill="1" applyBorder="1" applyAlignment="1" applyProtection="1">
      <alignment vertical="center"/>
      <protection locked="0"/>
    </xf>
    <xf numFmtId="4" fontId="20" fillId="41" borderId="20" xfId="40" applyNumberFormat="1" applyFont="1" applyFill="1" applyBorder="1" applyProtection="1">
      <protection locked="0"/>
    </xf>
    <xf numFmtId="4" fontId="20" fillId="41" borderId="15" xfId="40" applyNumberFormat="1" applyFont="1" applyFill="1" applyBorder="1" applyProtection="1">
      <protection locked="0"/>
    </xf>
    <xf numFmtId="4" fontId="20" fillId="41" borderId="20" xfId="42" applyNumberFormat="1" applyFont="1" applyFill="1" applyBorder="1" applyAlignment="1" applyProtection="1">
      <protection locked="0"/>
    </xf>
    <xf numFmtId="4" fontId="20" fillId="41" borderId="23" xfId="42" applyNumberFormat="1" applyFont="1" applyFill="1" applyBorder="1" applyProtection="1">
      <protection locked="0"/>
    </xf>
    <xf numFmtId="4" fontId="20" fillId="41" borderId="15" xfId="42" applyNumberFormat="1" applyFont="1" applyFill="1" applyBorder="1" applyProtection="1">
      <protection locked="0"/>
    </xf>
    <xf numFmtId="4" fontId="20" fillId="41" borderId="20" xfId="42" applyNumberFormat="1" applyFont="1" applyFill="1" applyBorder="1" applyProtection="1">
      <protection locked="0"/>
    </xf>
    <xf numFmtId="3" fontId="20" fillId="43" borderId="23" xfId="40" applyNumberFormat="1" applyFont="1" applyFill="1" applyBorder="1" applyAlignment="1" applyProtection="1">
      <alignment vertical="center"/>
      <protection locked="0"/>
    </xf>
    <xf numFmtId="3" fontId="20" fillId="43" borderId="21" xfId="40" applyNumberFormat="1" applyFont="1" applyFill="1" applyBorder="1" applyAlignment="1" applyProtection="1">
      <alignment vertical="center"/>
      <protection locked="0"/>
    </xf>
    <xf numFmtId="3" fontId="20" fillId="43" borderId="20" xfId="40" applyNumberFormat="1" applyFont="1" applyFill="1" applyBorder="1" applyProtection="1">
      <protection locked="0"/>
    </xf>
    <xf numFmtId="3" fontId="20" fillId="43" borderId="15" xfId="40" applyNumberFormat="1" applyFont="1" applyFill="1" applyBorder="1" applyProtection="1">
      <protection locked="0"/>
    </xf>
    <xf numFmtId="3" fontId="20" fillId="43" borderId="15" xfId="42" applyNumberFormat="1" applyFont="1" applyFill="1" applyBorder="1" applyProtection="1">
      <protection locked="0"/>
    </xf>
    <xf numFmtId="3" fontId="20" fillId="43" borderId="15" xfId="42" applyNumberFormat="1" applyFont="1" applyFill="1" applyBorder="1" applyAlignment="1" applyProtection="1">
      <protection locked="0"/>
    </xf>
    <xf numFmtId="3" fontId="20" fillId="43" borderId="20" xfId="42" applyNumberFormat="1" applyFont="1" applyFill="1" applyBorder="1" applyProtection="1">
      <protection locked="0"/>
    </xf>
    <xf numFmtId="0" fontId="20" fillId="44" borderId="23" xfId="42" applyFont="1" applyFill="1" applyBorder="1" applyAlignment="1" applyProtection="1">
      <protection locked="0"/>
    </xf>
    <xf numFmtId="3" fontId="20" fillId="44" borderId="15" xfId="43" applyNumberFormat="1" applyFont="1" applyFill="1" applyBorder="1" applyProtection="1">
      <protection locked="0"/>
    </xf>
    <xf numFmtId="3" fontId="20" fillId="44" borderId="0" xfId="43" applyNumberFormat="1" applyFont="1" applyFill="1" applyBorder="1" applyProtection="1">
      <protection locked="0"/>
    </xf>
    <xf numFmtId="0" fontId="20" fillId="44" borderId="15" xfId="42" applyFont="1" applyFill="1" applyBorder="1" applyAlignment="1" applyProtection="1">
      <protection locked="0"/>
    </xf>
    <xf numFmtId="0" fontId="20" fillId="44" borderId="0" xfId="42" applyFont="1" applyFill="1" applyBorder="1" applyAlignment="1" applyProtection="1">
      <protection locked="0"/>
    </xf>
    <xf numFmtId="3" fontId="20" fillId="44" borderId="23" xfId="40" applyNumberFormat="1" applyFont="1" applyFill="1" applyBorder="1" applyAlignment="1" applyProtection="1">
      <alignment vertical="center"/>
      <protection locked="0"/>
    </xf>
    <xf numFmtId="3" fontId="20" fillId="44" borderId="21" xfId="40" applyNumberFormat="1" applyFont="1" applyFill="1" applyBorder="1" applyAlignment="1" applyProtection="1">
      <alignment vertical="center"/>
      <protection locked="0"/>
    </xf>
    <xf numFmtId="3" fontId="20" fillId="44" borderId="20" xfId="40" applyNumberFormat="1" applyFont="1" applyFill="1" applyBorder="1" applyProtection="1">
      <protection locked="0"/>
    </xf>
    <xf numFmtId="3" fontId="20" fillId="44" borderId="15" xfId="40" applyNumberFormat="1" applyFont="1" applyFill="1" applyBorder="1" applyProtection="1">
      <protection locked="0"/>
    </xf>
    <xf numFmtId="3" fontId="20" fillId="44" borderId="15" xfId="42" applyNumberFormat="1" applyFont="1" applyFill="1" applyBorder="1" applyProtection="1">
      <protection locked="0"/>
    </xf>
    <xf numFmtId="3" fontId="20" fillId="44" borderId="15" xfId="42" applyNumberFormat="1" applyFont="1" applyFill="1" applyBorder="1" applyAlignment="1" applyProtection="1">
      <protection locked="0"/>
    </xf>
    <xf numFmtId="3" fontId="20" fillId="44" borderId="20" xfId="42" applyNumberFormat="1" applyFont="1" applyFill="1" applyBorder="1" applyProtection="1">
      <protection locked="0"/>
    </xf>
    <xf numFmtId="3" fontId="20" fillId="44" borderId="19" xfId="43" applyNumberFormat="1" applyFont="1" applyFill="1" applyBorder="1" applyProtection="1">
      <protection locked="0"/>
    </xf>
    <xf numFmtId="3" fontId="20" fillId="44" borderId="15" xfId="43" applyNumberFormat="1" applyFont="1" applyFill="1" applyBorder="1" applyAlignment="1" applyProtection="1">
      <protection locked="0"/>
    </xf>
    <xf numFmtId="0" fontId="20" fillId="41" borderId="0" xfId="42" applyFont="1" applyFill="1" applyBorder="1" applyAlignment="1" applyProtection="1">
      <alignment horizontal="center"/>
      <protection locked="0"/>
    </xf>
    <xf numFmtId="0" fontId="20" fillId="41" borderId="15" xfId="0" applyFont="1" applyFill="1" applyBorder="1" applyProtection="1">
      <protection locked="0"/>
    </xf>
    <xf numFmtId="14" fontId="20" fillId="41" borderId="15" xfId="0" applyNumberFormat="1" applyFont="1" applyFill="1" applyBorder="1" applyProtection="1">
      <protection locked="0"/>
    </xf>
    <xf numFmtId="167" fontId="20" fillId="41" borderId="15" xfId="0" applyNumberFormat="1" applyFont="1" applyFill="1" applyBorder="1" applyProtection="1">
      <protection locked="0"/>
    </xf>
    <xf numFmtId="3" fontId="20" fillId="41" borderId="15" xfId="0" applyNumberFormat="1" applyFont="1" applyFill="1" applyBorder="1" applyProtection="1">
      <protection locked="0"/>
    </xf>
    <xf numFmtId="0" fontId="20" fillId="41" borderId="30" xfId="0" applyFont="1" applyFill="1" applyBorder="1" applyProtection="1">
      <protection locked="0"/>
    </xf>
    <xf numFmtId="0" fontId="20" fillId="41" borderId="27" xfId="0" applyFont="1" applyFill="1" applyBorder="1" applyProtection="1">
      <protection locked="0"/>
    </xf>
    <xf numFmtId="3" fontId="20" fillId="41" borderId="29" xfId="0" applyNumberFormat="1" applyFont="1" applyFill="1" applyBorder="1" applyProtection="1">
      <protection locked="0"/>
    </xf>
    <xf numFmtId="3" fontId="20" fillId="41" borderId="35" xfId="0" applyNumberFormat="1" applyFont="1" applyFill="1" applyBorder="1" applyAlignment="1" applyProtection="1">
      <alignment vertical="center"/>
      <protection locked="0"/>
    </xf>
    <xf numFmtId="44" fontId="48" fillId="41" borderId="15" xfId="2" applyNumberFormat="1" applyFont="1" applyFill="1" applyBorder="1" applyAlignment="1" applyProtection="1">
      <alignment horizontal="right" vertical="center"/>
      <protection locked="0"/>
    </xf>
    <xf numFmtId="176" fontId="48" fillId="41" borderId="15" xfId="2" applyNumberFormat="1" applyFont="1" applyFill="1" applyBorder="1" applyAlignment="1" applyProtection="1">
      <alignment horizontal="right" vertical="center"/>
      <protection locked="0"/>
    </xf>
    <xf numFmtId="175" fontId="3" fillId="0" borderId="0" xfId="35" applyNumberFormat="1" applyFont="1" applyProtection="1"/>
    <xf numFmtId="0" fontId="6" fillId="0" borderId="0" xfId="54" applyFont="1" applyProtection="1"/>
    <xf numFmtId="0" fontId="6" fillId="0" borderId="0" xfId="54" applyFont="1" applyFill="1" applyProtection="1"/>
    <xf numFmtId="0" fontId="56" fillId="0" borderId="0" xfId="54" applyFont="1" applyProtection="1"/>
    <xf numFmtId="0" fontId="59" fillId="0" borderId="0" xfId="54" applyFont="1"/>
    <xf numFmtId="10" fontId="56" fillId="0" borderId="0" xfId="54" applyNumberFormat="1" applyFont="1" applyProtection="1"/>
    <xf numFmtId="175" fontId="56" fillId="0" borderId="0" xfId="54" applyNumberFormat="1" applyFont="1" applyProtection="1"/>
    <xf numFmtId="0" fontId="59" fillId="42" borderId="0" xfId="54" applyFont="1" applyFill="1" applyAlignment="1" applyProtection="1">
      <alignment horizontal="center"/>
    </xf>
    <xf numFmtId="0" fontId="59" fillId="42" borderId="0" xfId="54" applyFont="1" applyFill="1" applyAlignment="1">
      <alignment horizontal="center"/>
    </xf>
    <xf numFmtId="0" fontId="9" fillId="0" borderId="0" xfId="54" applyFont="1" applyFill="1" applyProtection="1"/>
    <xf numFmtId="0" fontId="7" fillId="0" borderId="0" xfId="54" applyFont="1" applyFill="1" applyProtection="1"/>
    <xf numFmtId="0" fontId="68" fillId="0" borderId="0" xfId="56" applyFont="1" applyFill="1" applyBorder="1" applyProtection="1"/>
    <xf numFmtId="0" fontId="68" fillId="0" borderId="0" xfId="56" applyFont="1" applyFill="1" applyBorder="1" applyAlignment="1" applyProtection="1">
      <alignment horizontal="center"/>
    </xf>
    <xf numFmtId="1" fontId="68" fillId="0" borderId="0" xfId="56" applyNumberFormat="1" applyFont="1" applyFill="1" applyBorder="1" applyAlignment="1" applyProtection="1">
      <alignment horizontal="center" wrapText="1"/>
    </xf>
    <xf numFmtId="0" fontId="7" fillId="0" borderId="0" xfId="54" applyFont="1" applyFill="1" applyBorder="1" applyProtection="1"/>
    <xf numFmtId="0" fontId="68" fillId="29" borderId="19" xfId="56" applyFont="1" applyBorder="1" applyAlignment="1" applyProtection="1">
      <alignment horizontal="center" vertical="top"/>
    </xf>
    <xf numFmtId="0" fontId="69" fillId="29" borderId="27" xfId="56" applyFont="1" applyBorder="1" applyAlignment="1" applyProtection="1">
      <alignment horizontal="left" vertical="center"/>
    </xf>
    <xf numFmtId="0" fontId="68" fillId="29" borderId="15" xfId="56" applyFont="1" applyBorder="1" applyAlignment="1" applyProtection="1">
      <alignment horizontal="left" vertical="center"/>
    </xf>
    <xf numFmtId="0" fontId="10" fillId="0" borderId="0" xfId="54" applyFont="1" applyFill="1" applyProtection="1"/>
    <xf numFmtId="0" fontId="10" fillId="0" borderId="0" xfId="54" applyFont="1" applyProtection="1"/>
    <xf numFmtId="0" fontId="67" fillId="31" borderId="22" xfId="59" applyFont="1" applyBorder="1" applyAlignment="1" applyProtection="1">
      <alignment horizontal="center" vertical="top"/>
    </xf>
    <xf numFmtId="0" fontId="67" fillId="31" borderId="44" xfId="59" applyFont="1" applyBorder="1" applyAlignment="1" applyProtection="1">
      <alignment horizontal="left" vertical="top"/>
    </xf>
    <xf numFmtId="0" fontId="67" fillId="31" borderId="15" xfId="59" applyFont="1" applyBorder="1" applyAlignment="1" applyProtection="1">
      <alignment horizontal="center" vertical="center" wrapText="1"/>
    </xf>
    <xf numFmtId="0" fontId="7" fillId="0" borderId="0" xfId="54" applyFont="1" applyProtection="1"/>
    <xf numFmtId="0" fontId="70" fillId="0" borderId="0" xfId="54" applyFont="1" applyFill="1" applyBorder="1" applyAlignment="1" applyProtection="1">
      <alignment vertical="center"/>
    </xf>
    <xf numFmtId="0" fontId="69" fillId="34" borderId="15" xfId="61" applyFont="1" applyBorder="1" applyProtection="1"/>
    <xf numFmtId="0" fontId="6" fillId="27" borderId="0" xfId="54" applyFont="1" applyFill="1" applyProtection="1"/>
    <xf numFmtId="49" fontId="8" fillId="0" borderId="15" xfId="54" applyNumberFormat="1" applyFont="1" applyFill="1" applyBorder="1" applyAlignment="1" applyProtection="1">
      <alignment horizontal="left" vertical="center" wrapText="1"/>
    </xf>
    <xf numFmtId="0" fontId="8" fillId="0" borderId="15" xfId="54" applyFont="1" applyFill="1" applyBorder="1" applyAlignment="1" applyProtection="1">
      <alignment vertical="center" wrapText="1"/>
    </xf>
    <xf numFmtId="174" fontId="71" fillId="30" borderId="45" xfId="57" applyNumberFormat="1" applyFont="1" applyAlignment="1" applyProtection="1">
      <alignment vertical="center"/>
    </xf>
    <xf numFmtId="3" fontId="7" fillId="0" borderId="0" xfId="54" applyNumberFormat="1" applyFont="1" applyFill="1" applyAlignment="1" applyProtection="1">
      <alignment vertical="center"/>
    </xf>
    <xf numFmtId="0" fontId="7" fillId="0" borderId="0" xfId="54" applyFont="1" applyAlignment="1" applyProtection="1">
      <alignment vertical="center"/>
    </xf>
    <xf numFmtId="49" fontId="7" fillId="0" borderId="15" xfId="54" applyNumberFormat="1" applyFont="1" applyFill="1" applyBorder="1" applyAlignment="1" applyProtection="1">
      <alignment horizontal="center" vertical="center" wrapText="1"/>
    </xf>
    <xf numFmtId="0" fontId="7" fillId="0" borderId="15" xfId="54" applyFont="1" applyFill="1" applyBorder="1" applyAlignment="1" applyProtection="1">
      <alignment horizontal="left" vertical="center" wrapText="1"/>
    </xf>
    <xf numFmtId="174" fontId="67" fillId="32" borderId="46" xfId="60" applyNumberFormat="1" applyFont="1" applyBorder="1" applyAlignment="1" applyProtection="1">
      <alignment horizontal="center" vertical="center"/>
      <protection locked="0"/>
    </xf>
    <xf numFmtId="174" fontId="67" fillId="32" borderId="47" xfId="60" applyNumberFormat="1" applyFont="1" applyBorder="1" applyAlignment="1" applyProtection="1">
      <alignment horizontal="center" vertical="center"/>
      <protection locked="0"/>
    </xf>
    <xf numFmtId="174" fontId="71" fillId="30" borderId="45" xfId="57" applyNumberFormat="1" applyFont="1" applyAlignment="1" applyProtection="1">
      <alignment horizontal="center" vertical="center"/>
    </xf>
    <xf numFmtId="3" fontId="7" fillId="0" borderId="0" xfId="54" applyNumberFormat="1" applyFont="1" applyFill="1" applyAlignment="1" applyProtection="1">
      <alignment horizontal="center" vertical="center"/>
    </xf>
    <xf numFmtId="0" fontId="7" fillId="0" borderId="0" xfId="54" applyFont="1" applyAlignment="1" applyProtection="1">
      <alignment horizontal="center" vertical="center"/>
    </xf>
    <xf numFmtId="49" fontId="7" fillId="0" borderId="15" xfId="54" applyNumberFormat="1" applyFont="1" applyFill="1" applyBorder="1" applyAlignment="1" applyProtection="1">
      <alignment horizontal="right" vertical="center" wrapText="1"/>
    </xf>
    <xf numFmtId="0" fontId="7" fillId="0" borderId="15" xfId="54" applyFont="1" applyFill="1" applyBorder="1" applyAlignment="1" applyProtection="1">
      <alignment vertical="center" wrapText="1"/>
    </xf>
    <xf numFmtId="174" fontId="67" fillId="32" borderId="48" xfId="60" applyNumberFormat="1" applyFont="1" applyBorder="1" applyAlignment="1" applyProtection="1">
      <alignment vertical="center"/>
      <protection locked="0"/>
    </xf>
    <xf numFmtId="174" fontId="67" fillId="32" borderId="42" xfId="60" applyNumberFormat="1" applyFont="1" applyBorder="1" applyAlignment="1" applyProtection="1">
      <alignment vertical="center"/>
      <protection locked="0"/>
    </xf>
    <xf numFmtId="0" fontId="7" fillId="0" borderId="15" xfId="54" applyFont="1" applyBorder="1" applyAlignment="1" applyProtection="1">
      <alignment vertical="center"/>
    </xf>
    <xf numFmtId="0" fontId="8" fillId="0" borderId="15" xfId="54" applyFont="1" applyFill="1" applyBorder="1" applyAlignment="1" applyProtection="1">
      <alignment horizontal="left" vertical="center" wrapText="1"/>
    </xf>
    <xf numFmtId="174" fontId="7" fillId="35" borderId="26" xfId="54" applyNumberFormat="1" applyFont="1" applyFill="1" applyBorder="1" applyAlignment="1" applyProtection="1">
      <alignment vertical="center"/>
    </xf>
    <xf numFmtId="174" fontId="7" fillId="35" borderId="27" xfId="54" applyNumberFormat="1" applyFont="1" applyFill="1" applyBorder="1" applyAlignment="1" applyProtection="1">
      <alignment vertical="center"/>
    </xf>
    <xf numFmtId="174" fontId="7" fillId="35" borderId="19" xfId="54" applyNumberFormat="1" applyFont="1" applyFill="1" applyBorder="1" applyAlignment="1" applyProtection="1">
      <alignment vertical="center"/>
    </xf>
    <xf numFmtId="174" fontId="67" fillId="32" borderId="49" xfId="60" applyNumberFormat="1" applyFont="1" applyBorder="1" applyAlignment="1" applyProtection="1">
      <alignment vertical="center"/>
      <protection locked="0"/>
    </xf>
    <xf numFmtId="174" fontId="6" fillId="27" borderId="0" xfId="54" applyNumberFormat="1" applyFont="1" applyFill="1" applyProtection="1"/>
    <xf numFmtId="174" fontId="6" fillId="0" borderId="0" xfId="54" applyNumberFormat="1" applyFont="1" applyFill="1" applyProtection="1"/>
    <xf numFmtId="0" fontId="7" fillId="27" borderId="0" xfId="54" applyFont="1" applyFill="1" applyProtection="1"/>
    <xf numFmtId="0" fontId="72" fillId="0" borderId="0" xfId="54" applyFont="1" applyFill="1" applyProtection="1"/>
    <xf numFmtId="0" fontId="6" fillId="0" borderId="0" xfId="54" applyFont="1" applyFill="1"/>
    <xf numFmtId="0" fontId="68" fillId="29" borderId="19" xfId="56" applyFont="1" applyBorder="1" applyAlignment="1" applyProtection="1">
      <alignment horizontal="left"/>
    </xf>
    <xf numFmtId="0" fontId="68" fillId="29" borderId="26" xfId="56" applyFont="1" applyBorder="1" applyAlignment="1" applyProtection="1">
      <alignment horizontal="center"/>
    </xf>
    <xf numFmtId="0" fontId="68" fillId="29" borderId="27" xfId="56" applyFont="1" applyBorder="1" applyAlignment="1" applyProtection="1">
      <alignment horizontal="center"/>
    </xf>
    <xf numFmtId="0" fontId="68" fillId="29" borderId="15" xfId="56" applyFont="1" applyBorder="1" applyAlignment="1" applyProtection="1">
      <alignment horizontal="center"/>
    </xf>
    <xf numFmtId="0" fontId="73" fillId="0" borderId="0" xfId="54" applyFont="1" applyFill="1"/>
    <xf numFmtId="0" fontId="73" fillId="0" borderId="0" xfId="54" applyFont="1"/>
    <xf numFmtId="0" fontId="67" fillId="27" borderId="27" xfId="54" applyFont="1" applyFill="1" applyBorder="1" applyProtection="1"/>
    <xf numFmtId="0" fontId="7" fillId="27" borderId="19" xfId="54" applyFont="1" applyFill="1" applyBorder="1" applyProtection="1"/>
    <xf numFmtId="0" fontId="7" fillId="27" borderId="26" xfId="54" applyFont="1" applyFill="1" applyBorder="1" applyProtection="1"/>
    <xf numFmtId="0" fontId="7" fillId="27" borderId="27" xfId="54" applyFont="1" applyFill="1" applyBorder="1" applyProtection="1"/>
    <xf numFmtId="0" fontId="47" fillId="37" borderId="51" xfId="63" applyFont="1" applyFill="1" applyBorder="1" applyProtection="1"/>
    <xf numFmtId="0" fontId="47" fillId="37" borderId="52" xfId="63" applyFont="1" applyFill="1" applyBorder="1" applyProtection="1"/>
    <xf numFmtId="0" fontId="6" fillId="0" borderId="0" xfId="54" quotePrefix="1" applyFont="1"/>
    <xf numFmtId="0" fontId="67" fillId="0" borderId="30" xfId="63" applyFont="1" applyBorder="1" applyProtection="1"/>
    <xf numFmtId="175" fontId="67" fillId="0" borderId="35" xfId="63" applyNumberFormat="1" applyFont="1" applyBorder="1" applyProtection="1"/>
    <xf numFmtId="0" fontId="67" fillId="0" borderId="53" xfId="63" applyFont="1" applyBorder="1" applyProtection="1"/>
    <xf numFmtId="175" fontId="67" fillId="0" borderId="54" xfId="63" applyNumberFormat="1" applyFont="1" applyBorder="1" applyProtection="1"/>
    <xf numFmtId="0" fontId="67" fillId="0" borderId="55" xfId="63" applyFont="1" applyBorder="1" applyProtection="1"/>
    <xf numFmtId="175" fontId="7" fillId="0" borderId="56" xfId="64" applyNumberFormat="1" applyFont="1" applyBorder="1" applyProtection="1"/>
    <xf numFmtId="0" fontId="72" fillId="0" borderId="0" xfId="54" applyFont="1" applyFill="1" applyAlignment="1" applyProtection="1">
      <alignment vertical="center"/>
    </xf>
    <xf numFmtId="1" fontId="68" fillId="29" borderId="15" xfId="56" applyNumberFormat="1" applyFont="1" applyBorder="1" applyAlignment="1" applyProtection="1">
      <alignment horizontal="center" wrapText="1"/>
    </xf>
    <xf numFmtId="0" fontId="68" fillId="29" borderId="19" xfId="56" applyFont="1" applyBorder="1" applyAlignment="1" applyProtection="1">
      <alignment vertical="center"/>
    </xf>
    <xf numFmtId="0" fontId="68" fillId="29" borderId="26" xfId="56" applyFont="1" applyBorder="1" applyAlignment="1" applyProtection="1">
      <alignment vertical="center"/>
    </xf>
    <xf numFmtId="0" fontId="68" fillId="29" borderId="27" xfId="56" applyFont="1" applyBorder="1" applyAlignment="1" applyProtection="1">
      <alignment vertical="center"/>
    </xf>
    <xf numFmtId="0" fontId="68" fillId="29" borderId="19" xfId="56" applyFont="1" applyBorder="1" applyAlignment="1" applyProtection="1"/>
    <xf numFmtId="0" fontId="68" fillId="29" borderId="26" xfId="56" applyFont="1" applyBorder="1" applyAlignment="1" applyProtection="1"/>
    <xf numFmtId="0" fontId="68" fillId="29" borderId="27" xfId="56" applyFont="1" applyBorder="1" applyAlignment="1" applyProtection="1"/>
    <xf numFmtId="0" fontId="67" fillId="31" borderId="15" xfId="59" applyFont="1" applyBorder="1" applyAlignment="1" applyProtection="1">
      <alignment vertical="center" wrapText="1"/>
    </xf>
    <xf numFmtId="0" fontId="6" fillId="0" borderId="0" xfId="54" applyFont="1" applyFill="1" applyBorder="1" applyAlignment="1" applyProtection="1">
      <alignment vertical="center" wrapText="1"/>
    </xf>
    <xf numFmtId="0" fontId="6" fillId="0" borderId="0" xfId="54" applyFont="1" applyAlignment="1" applyProtection="1">
      <alignment vertical="center" wrapText="1"/>
    </xf>
    <xf numFmtId="172" fontId="67" fillId="32" borderId="42" xfId="60" applyNumberFormat="1" applyFont="1" applyBorder="1" applyProtection="1">
      <protection locked="0"/>
    </xf>
    <xf numFmtId="1" fontId="67" fillId="32" borderId="42" xfId="60" applyNumberFormat="1" applyFont="1" applyBorder="1" applyProtection="1">
      <protection locked="0"/>
    </xf>
    <xf numFmtId="5" fontId="67" fillId="32" borderId="42" xfId="60" applyNumberFormat="1" applyFont="1" applyBorder="1" applyProtection="1">
      <protection locked="0"/>
    </xf>
    <xf numFmtId="5" fontId="71" fillId="30" borderId="45" xfId="57" applyNumberFormat="1" applyFont="1" applyProtection="1"/>
    <xf numFmtId="1" fontId="74" fillId="30" borderId="42" xfId="58" applyNumberFormat="1" applyFont="1" applyAlignment="1" applyProtection="1">
      <alignment horizontal="center" vertical="center"/>
    </xf>
    <xf numFmtId="1" fontId="71" fillId="33" borderId="45" xfId="57" applyNumberFormat="1" applyFont="1" applyFill="1" applyAlignment="1" applyProtection="1">
      <alignment horizontal="center"/>
      <protection locked="0"/>
    </xf>
    <xf numFmtId="5" fontId="74" fillId="30" borderId="42" xfId="58" applyNumberFormat="1" applyFont="1" applyProtection="1"/>
    <xf numFmtId="172" fontId="7" fillId="0" borderId="0" xfId="54" applyNumberFormat="1" applyFont="1" applyFill="1" applyBorder="1" applyProtection="1"/>
    <xf numFmtId="172" fontId="7" fillId="0" borderId="0" xfId="54" applyNumberFormat="1" applyFont="1" applyProtection="1"/>
    <xf numFmtId="1" fontId="6" fillId="0" borderId="0" xfId="54" applyNumberFormat="1" applyFont="1" applyFill="1" applyProtection="1"/>
    <xf numFmtId="1" fontId="6" fillId="0" borderId="0" xfId="54" applyNumberFormat="1" applyFont="1" applyProtection="1"/>
    <xf numFmtId="0" fontId="9" fillId="0" borderId="0" xfId="54" applyFont="1" applyFill="1" applyBorder="1" applyAlignment="1" applyProtection="1">
      <alignment horizontal="left" vertical="center"/>
    </xf>
    <xf numFmtId="0" fontId="7" fillId="0" borderId="0" xfId="54" applyFont="1" applyFill="1" applyBorder="1" applyAlignment="1" applyProtection="1">
      <alignment horizontal="centerContinuous" vertical="center"/>
    </xf>
    <xf numFmtId="0" fontId="12" fillId="0" borderId="0" xfId="54" applyFont="1" applyFill="1" applyBorder="1" applyAlignment="1" applyProtection="1">
      <alignment horizontal="left" vertical="center"/>
    </xf>
    <xf numFmtId="0" fontId="68" fillId="29" borderId="15" xfId="56" applyFont="1" applyBorder="1" applyAlignment="1" applyProtection="1">
      <alignment horizontal="centerContinuous" vertical="center"/>
    </xf>
    <xf numFmtId="0" fontId="68" fillId="29" borderId="15" xfId="56" applyFont="1" applyBorder="1" applyAlignment="1" applyProtection="1">
      <alignment horizontal="centerContinuous" vertical="center" wrapText="1"/>
    </xf>
    <xf numFmtId="0" fontId="68" fillId="29" borderId="20" xfId="56" applyFont="1" applyBorder="1" applyAlignment="1" applyProtection="1">
      <alignment horizontal="center" vertical="center"/>
    </xf>
    <xf numFmtId="0" fontId="67" fillId="31" borderId="15" xfId="59" applyFont="1" applyBorder="1" applyAlignment="1" applyProtection="1">
      <alignment horizontal="center" vertical="center"/>
    </xf>
    <xf numFmtId="0" fontId="68" fillId="29" borderId="23" xfId="56" applyFont="1" applyBorder="1" applyAlignment="1" applyProtection="1">
      <alignment horizontal="center" vertical="center"/>
    </xf>
    <xf numFmtId="0" fontId="70" fillId="36" borderId="15" xfId="62" applyFont="1" applyBorder="1" applyAlignment="1" applyProtection="1">
      <alignment horizontal="center"/>
    </xf>
    <xf numFmtId="171" fontId="71" fillId="30" borderId="45" xfId="57" applyNumberFormat="1" applyFont="1" applyProtection="1"/>
    <xf numFmtId="171" fontId="74" fillId="30" borderId="42" xfId="58" applyNumberFormat="1" applyFont="1" applyProtection="1"/>
    <xf numFmtId="0" fontId="66" fillId="0" borderId="0" xfId="55" applyFont="1"/>
    <xf numFmtId="0" fontId="70" fillId="34" borderId="15" xfId="61" applyFont="1" applyBorder="1" applyAlignment="1" applyProtection="1">
      <alignment horizontal="center"/>
    </xf>
    <xf numFmtId="0" fontId="8" fillId="0" borderId="0" xfId="54" applyFont="1" applyFill="1" applyBorder="1" applyProtection="1"/>
    <xf numFmtId="0" fontId="8" fillId="0" borderId="0" xfId="54" applyFont="1" applyFill="1" applyProtection="1"/>
    <xf numFmtId="0" fontId="8" fillId="0" borderId="0" xfId="54" applyFont="1" applyProtection="1"/>
    <xf numFmtId="0" fontId="70" fillId="0" borderId="37" xfId="61" applyFont="1" applyFill="1" applyBorder="1" applyAlignment="1" applyProtection="1">
      <alignment horizontal="center"/>
    </xf>
    <xf numFmtId="167" fontId="71" fillId="0" borderId="50" xfId="57" applyNumberFormat="1" applyFont="1" applyFill="1" applyBorder="1" applyProtection="1"/>
    <xf numFmtId="167" fontId="71" fillId="0" borderId="0" xfId="57" applyNumberFormat="1" applyFont="1" applyFill="1" applyBorder="1" applyProtection="1"/>
    <xf numFmtId="0" fontId="12" fillId="0" borderId="40" xfId="54" applyFont="1" applyFill="1" applyBorder="1" applyProtection="1"/>
    <xf numFmtId="0" fontId="70" fillId="0" borderId="40" xfId="61" applyFont="1" applyFill="1" applyBorder="1" applyAlignment="1" applyProtection="1">
      <alignment horizontal="center"/>
    </xf>
    <xf numFmtId="167" fontId="71" fillId="0" borderId="40" xfId="57" applyNumberFormat="1" applyFont="1" applyFill="1" applyBorder="1" applyProtection="1"/>
    <xf numFmtId="0" fontId="8" fillId="0" borderId="40" xfId="54" applyFont="1" applyFill="1" applyBorder="1" applyProtection="1"/>
    <xf numFmtId="0" fontId="68" fillId="29" borderId="15" xfId="56" applyFont="1" applyBorder="1" applyProtection="1"/>
    <xf numFmtId="0" fontId="68" fillId="29" borderId="19" xfId="56" applyFont="1" applyBorder="1" applyAlignment="1" applyProtection="1">
      <alignment horizontal="centerContinuous" vertical="center"/>
    </xf>
    <xf numFmtId="0" fontId="68" fillId="29" borderId="26" xfId="56" applyFont="1" applyBorder="1" applyAlignment="1" applyProtection="1">
      <alignment horizontal="centerContinuous"/>
    </xf>
    <xf numFmtId="0" fontId="68" fillId="29" borderId="27" xfId="56" applyFont="1" applyBorder="1" applyAlignment="1" applyProtection="1">
      <alignment horizontal="centerContinuous"/>
    </xf>
    <xf numFmtId="170" fontId="71" fillId="30" borderId="45" xfId="57" applyNumberFormat="1" applyFont="1" applyProtection="1"/>
    <xf numFmtId="171" fontId="71" fillId="30" borderId="45" xfId="57" applyNumberFormat="1" applyFont="1" applyAlignment="1" applyProtection="1">
      <alignment horizontal="right"/>
    </xf>
    <xf numFmtId="171" fontId="71" fillId="26" borderId="45" xfId="57" applyNumberFormat="1" applyFont="1" applyFill="1" applyAlignment="1" applyProtection="1">
      <alignment horizontal="right"/>
    </xf>
    <xf numFmtId="173" fontId="67" fillId="32" borderId="42" xfId="60" applyNumberFormat="1" applyFont="1" applyBorder="1" applyProtection="1">
      <protection locked="0"/>
    </xf>
    <xf numFmtId="171" fontId="67" fillId="32" borderId="42" xfId="60" applyNumberFormat="1" applyFont="1" applyBorder="1" applyProtection="1">
      <protection locked="0"/>
    </xf>
    <xf numFmtId="0" fontId="68" fillId="29" borderId="15" xfId="56" applyFont="1" applyBorder="1" applyAlignment="1" applyProtection="1">
      <alignment vertical="center"/>
    </xf>
    <xf numFmtId="172" fontId="7" fillId="32" borderId="42" xfId="60" applyNumberFormat="1" applyFont="1" applyBorder="1" applyProtection="1">
      <protection locked="0"/>
    </xf>
    <xf numFmtId="172" fontId="6" fillId="32" borderId="42" xfId="60" applyNumberFormat="1" applyFont="1" applyBorder="1" applyProtection="1">
      <protection locked="0"/>
    </xf>
    <xf numFmtId="0" fontId="20" fillId="41" borderId="15" xfId="0" applyFont="1" applyFill="1" applyBorder="1" applyAlignment="1" applyProtection="1">
      <alignment horizontal="right"/>
      <protection locked="0"/>
    </xf>
    <xf numFmtId="1" fontId="20" fillId="41" borderId="15" xfId="0" applyNumberFormat="1" applyFont="1" applyFill="1" applyBorder="1" applyAlignment="1" applyProtection="1">
      <alignment horizontal="right"/>
      <protection locked="0"/>
    </xf>
    <xf numFmtId="171" fontId="13" fillId="24" borderId="31" xfId="0" applyNumberFormat="1" applyFont="1" applyFill="1" applyBorder="1"/>
    <xf numFmtId="6" fontId="7" fillId="0" borderId="62" xfId="54" applyNumberFormat="1" applyFont="1" applyBorder="1"/>
    <xf numFmtId="6" fontId="64" fillId="41" borderId="63" xfId="67" applyNumberFormat="1" applyFont="1" applyFill="1" applyBorder="1"/>
    <xf numFmtId="6" fontId="7" fillId="0" borderId="29" xfId="66" applyNumberFormat="1" applyFont="1" applyBorder="1"/>
    <xf numFmtId="6" fontId="8" fillId="0" borderId="34" xfId="66" applyNumberFormat="1" applyFont="1" applyBorder="1"/>
    <xf numFmtId="6" fontId="7" fillId="0" borderId="68" xfId="54" applyNumberFormat="1" applyFont="1" applyFill="1" applyBorder="1" applyAlignment="1" applyProtection="1">
      <alignment horizontal="right" vertical="center"/>
    </xf>
    <xf numFmtId="6" fontId="7" fillId="0" borderId="70" xfId="66" applyNumberFormat="1" applyFont="1" applyBorder="1"/>
    <xf numFmtId="6" fontId="7" fillId="0" borderId="71" xfId="66" applyNumberFormat="1" applyFont="1" applyBorder="1"/>
    <xf numFmtId="6" fontId="8" fillId="0" borderId="72" xfId="66" applyNumberFormat="1" applyFont="1" applyBorder="1"/>
    <xf numFmtId="6" fontId="8" fillId="0" borderId="67" xfId="66" applyNumberFormat="1" applyFont="1" applyBorder="1"/>
    <xf numFmtId="0" fontId="11" fillId="27" borderId="19" xfId="0" applyFont="1" applyFill="1" applyBorder="1" applyAlignment="1" applyProtection="1">
      <alignment vertical="center" wrapText="1"/>
    </xf>
    <xf numFmtId="171" fontId="11" fillId="27" borderId="26" xfId="0" applyNumberFormat="1" applyFont="1" applyFill="1" applyBorder="1" applyAlignment="1" applyProtection="1">
      <alignment horizontal="left" vertical="center"/>
    </xf>
    <xf numFmtId="171" fontId="11" fillId="27" borderId="26" xfId="0" applyNumberFormat="1" applyFont="1" applyFill="1" applyBorder="1" applyAlignment="1" applyProtection="1">
      <alignment horizontal="left" vertical="center" wrapText="1"/>
    </xf>
    <xf numFmtId="0" fontId="11" fillId="27" borderId="19" xfId="0" applyFont="1" applyFill="1" applyBorder="1" applyAlignment="1" applyProtection="1">
      <alignment horizontal="left" vertical="center" wrapText="1"/>
    </xf>
    <xf numFmtId="171" fontId="11" fillId="27" borderId="0" xfId="0" applyNumberFormat="1" applyFont="1" applyFill="1" applyBorder="1" applyAlignment="1" applyProtection="1">
      <alignment horizontal="left" vertical="center"/>
    </xf>
    <xf numFmtId="171" fontId="11" fillId="27" borderId="0" xfId="0" applyNumberFormat="1" applyFont="1" applyFill="1" applyBorder="1" applyAlignment="1" applyProtection="1">
      <alignment horizontal="left" vertical="center" wrapText="1"/>
    </xf>
    <xf numFmtId="6" fontId="11" fillId="0" borderId="27" xfId="26" applyNumberFormat="1" applyFont="1" applyFill="1" applyBorder="1" applyAlignment="1" applyProtection="1">
      <alignment vertical="center"/>
    </xf>
    <xf numFmtId="6" fontId="11" fillId="0" borderId="41" xfId="26" applyNumberFormat="1" applyFont="1" applyFill="1" applyBorder="1" applyAlignment="1" applyProtection="1">
      <alignment vertical="center"/>
    </xf>
    <xf numFmtId="0" fontId="12" fillId="38" borderId="0" xfId="65" applyFont="1" applyBorder="1"/>
    <xf numFmtId="0" fontId="9" fillId="38" borderId="0" xfId="65" applyFont="1" applyBorder="1"/>
    <xf numFmtId="0" fontId="12" fillId="38" borderId="17" xfId="65" applyFont="1" applyBorder="1"/>
    <xf numFmtId="5" fontId="75" fillId="30" borderId="45" xfId="57" applyNumberFormat="1" applyFont="1" applyProtection="1"/>
    <xf numFmtId="5" fontId="75" fillId="30" borderId="42" xfId="58" applyNumberFormat="1" applyFont="1" applyProtection="1"/>
    <xf numFmtId="172" fontId="75" fillId="0" borderId="45" xfId="57" applyNumberFormat="1" applyFont="1" applyFill="1" applyProtection="1"/>
    <xf numFmtId="0" fontId="47" fillId="27" borderId="22" xfId="54" applyFont="1" applyFill="1" applyBorder="1" applyProtection="1"/>
    <xf numFmtId="0" fontId="47" fillId="27" borderId="40" xfId="54" applyFont="1" applyFill="1" applyBorder="1" applyProtection="1"/>
    <xf numFmtId="0" fontId="47" fillId="27" borderId="44" xfId="54" applyFont="1" applyFill="1" applyBorder="1" applyProtection="1"/>
    <xf numFmtId="0" fontId="47" fillId="27" borderId="19" xfId="54" applyFont="1" applyFill="1" applyBorder="1" applyProtection="1"/>
    <xf numFmtId="0" fontId="47" fillId="27" borderId="26" xfId="54" applyFont="1" applyFill="1" applyBorder="1" applyProtection="1"/>
    <xf numFmtId="0" fontId="47" fillId="27" borderId="27" xfId="54" applyFont="1" applyFill="1" applyBorder="1" applyProtection="1"/>
    <xf numFmtId="0" fontId="47" fillId="27" borderId="24" xfId="54" applyFont="1" applyFill="1" applyBorder="1" applyProtection="1"/>
    <xf numFmtId="0" fontId="47" fillId="27" borderId="37" xfId="54" applyFont="1" applyFill="1" applyBorder="1" applyProtection="1"/>
    <xf numFmtId="0" fontId="47" fillId="27" borderId="28" xfId="54" applyFont="1" applyFill="1" applyBorder="1" applyProtection="1"/>
    <xf numFmtId="0" fontId="67" fillId="27" borderId="28" xfId="54" applyFont="1" applyFill="1" applyBorder="1" applyProtection="1"/>
    <xf numFmtId="0" fontId="6" fillId="0" borderId="0" xfId="54" applyFont="1" applyBorder="1"/>
    <xf numFmtId="10" fontId="1" fillId="0" borderId="15" xfId="64" applyNumberFormat="1" applyFont="1" applyFill="1" applyBorder="1" applyAlignment="1" applyProtection="1">
      <alignment horizontal="right" vertical="center"/>
      <protection locked="0"/>
    </xf>
    <xf numFmtId="0" fontId="47" fillId="41" borderId="57" xfId="54" applyFont="1" applyFill="1" applyBorder="1" applyProtection="1"/>
    <xf numFmtId="0" fontId="47" fillId="41" borderId="58" xfId="54" applyFont="1" applyFill="1" applyBorder="1" applyProtection="1"/>
    <xf numFmtId="0" fontId="67" fillId="41" borderId="59" xfId="54" applyFont="1" applyFill="1" applyBorder="1" applyProtection="1"/>
    <xf numFmtId="5" fontId="75" fillId="41" borderId="60" xfId="57" applyNumberFormat="1" applyFont="1" applyFill="1" applyBorder="1" applyProtection="1"/>
    <xf numFmtId="0" fontId="6" fillId="0" borderId="0" xfId="54" applyFont="1" applyFill="1" applyBorder="1"/>
    <xf numFmtId="0" fontId="76" fillId="0" borderId="0" xfId="54" applyFont="1" applyFill="1" applyBorder="1"/>
    <xf numFmtId="0" fontId="77" fillId="29" borderId="19" xfId="56" applyFont="1" applyBorder="1" applyAlignment="1">
      <alignment vertical="center"/>
    </xf>
    <xf numFmtId="0" fontId="77" fillId="29" borderId="26" xfId="56" applyFont="1" applyBorder="1" applyAlignment="1">
      <alignment vertical="center"/>
    </xf>
    <xf numFmtId="0" fontId="77" fillId="29" borderId="26" xfId="56" applyFont="1" applyBorder="1" applyAlignment="1">
      <alignment vertical="center" wrapText="1"/>
    </xf>
    <xf numFmtId="0" fontId="77" fillId="29" borderId="27" xfId="56" applyFont="1" applyBorder="1" applyAlignment="1">
      <alignment vertical="center" wrapText="1"/>
    </xf>
    <xf numFmtId="0" fontId="77" fillId="0" borderId="0" xfId="56" applyFont="1" applyFill="1" applyBorder="1" applyAlignment="1">
      <alignment vertical="center" wrapText="1"/>
    </xf>
    <xf numFmtId="0" fontId="6" fillId="0" borderId="24" xfId="54" applyFont="1" applyFill="1" applyBorder="1"/>
    <xf numFmtId="0" fontId="76" fillId="0" borderId="37" xfId="54" applyFont="1" applyFill="1" applyBorder="1" applyAlignment="1">
      <alignment horizontal="left" vertical="top"/>
    </xf>
    <xf numFmtId="0" fontId="76" fillId="0" borderId="28" xfId="54" applyFont="1" applyFill="1" applyBorder="1" applyAlignment="1">
      <alignment horizontal="left" vertical="top"/>
    </xf>
    <xf numFmtId="0" fontId="6" fillId="0" borderId="25" xfId="54" applyFont="1" applyFill="1" applyBorder="1"/>
    <xf numFmtId="0" fontId="76" fillId="0" borderId="0" xfId="54" applyFont="1" applyFill="1" applyBorder="1" applyAlignment="1">
      <alignment horizontal="left" vertical="top"/>
    </xf>
    <xf numFmtId="0" fontId="76" fillId="0" borderId="41" xfId="54" applyFont="1" applyFill="1" applyBorder="1" applyAlignment="1">
      <alignment horizontal="left" vertical="top"/>
    </xf>
    <xf numFmtId="0" fontId="6" fillId="0" borderId="41" xfId="54" applyFont="1" applyFill="1" applyBorder="1"/>
    <xf numFmtId="0" fontId="6" fillId="0" borderId="25" xfId="54" applyFont="1" applyBorder="1"/>
    <xf numFmtId="0" fontId="76" fillId="0" borderId="0" xfId="54" applyFont="1" applyFill="1" applyBorder="1" applyAlignment="1">
      <alignment horizontal="left" vertical="top" wrapText="1"/>
    </xf>
    <xf numFmtId="0" fontId="76" fillId="0" borderId="41" xfId="54" applyFont="1" applyFill="1" applyBorder="1" applyAlignment="1">
      <alignment horizontal="left" vertical="top" wrapText="1"/>
    </xf>
    <xf numFmtId="0" fontId="6" fillId="0" borderId="22" xfId="54" applyFont="1" applyBorder="1"/>
    <xf numFmtId="0" fontId="76" fillId="0" borderId="40" xfId="54" applyFont="1" applyFill="1" applyBorder="1" applyAlignment="1">
      <alignment horizontal="left" vertical="top" wrapText="1"/>
    </xf>
    <xf numFmtId="0" fontId="76" fillId="0" borderId="44" xfId="54" applyFont="1" applyFill="1" applyBorder="1" applyAlignment="1">
      <alignment horizontal="left" vertical="top" wrapText="1"/>
    </xf>
    <xf numFmtId="0" fontId="76" fillId="0" borderId="0" xfId="54" applyFont="1" applyFill="1" applyBorder="1" applyAlignment="1">
      <alignment horizontal="left" vertical="top" wrapText="1"/>
    </xf>
    <xf numFmtId="0" fontId="76" fillId="0" borderId="41" xfId="54" applyFont="1" applyFill="1" applyBorder="1" applyAlignment="1">
      <alignment horizontal="left" vertical="top" wrapText="1"/>
    </xf>
    <xf numFmtId="0" fontId="7" fillId="28" borderId="77" xfId="0" applyFont="1" applyFill="1" applyBorder="1" applyAlignment="1" applyProtection="1">
      <alignment horizontal="center" vertical="center"/>
    </xf>
    <xf numFmtId="3" fontId="6" fillId="0" borderId="35" xfId="0" applyNumberFormat="1" applyFont="1" applyFill="1" applyBorder="1" applyAlignment="1" applyProtection="1">
      <alignment vertical="center"/>
    </xf>
    <xf numFmtId="3" fontId="6" fillId="41" borderId="35" xfId="0" applyNumberFormat="1" applyFont="1" applyFill="1" applyBorder="1" applyAlignment="1" applyProtection="1">
      <alignment vertical="center"/>
      <protection locked="0"/>
    </xf>
    <xf numFmtId="3" fontId="6" fillId="0" borderId="79" xfId="0" applyNumberFormat="1" applyFont="1" applyFill="1" applyBorder="1" applyAlignment="1" applyProtection="1">
      <alignment vertical="center"/>
    </xf>
    <xf numFmtId="0" fontId="11" fillId="27" borderId="24" xfId="0" applyFont="1" applyFill="1" applyBorder="1" applyAlignment="1">
      <alignment vertical="center" wrapText="1"/>
    </xf>
    <xf numFmtId="0" fontId="6" fillId="0" borderId="66" xfId="0" applyFont="1" applyFill="1" applyBorder="1" applyAlignment="1" applyProtection="1">
      <alignment vertical="center"/>
    </xf>
    <xf numFmtId="0" fontId="6" fillId="0" borderId="26" xfId="0" applyFont="1" applyBorder="1" applyAlignment="1" applyProtection="1">
      <alignment vertical="center"/>
    </xf>
    <xf numFmtId="0" fontId="6" fillId="0" borderId="27" xfId="0" applyFont="1" applyBorder="1" applyAlignment="1" applyProtection="1">
      <alignment vertical="center"/>
    </xf>
    <xf numFmtId="0" fontId="6" fillId="0" borderId="36" xfId="0" applyFont="1" applyFill="1" applyBorder="1" applyAlignment="1" applyProtection="1">
      <alignment vertical="center"/>
    </xf>
    <xf numFmtId="3" fontId="6" fillId="40" borderId="81" xfId="0" applyNumberFormat="1" applyFont="1" applyFill="1" applyBorder="1" applyAlignment="1" applyProtection="1">
      <alignment vertical="center"/>
      <protection locked="0"/>
    </xf>
    <xf numFmtId="0" fontId="6" fillId="0" borderId="32" xfId="0" applyFont="1" applyFill="1" applyBorder="1" applyAlignment="1" applyProtection="1">
      <alignment vertical="center"/>
    </xf>
    <xf numFmtId="0" fontId="6" fillId="0" borderId="33" xfId="0" applyFont="1" applyBorder="1" applyAlignment="1" applyProtection="1">
      <alignment vertical="center"/>
    </xf>
    <xf numFmtId="0" fontId="6" fillId="0" borderId="78" xfId="0" applyFont="1" applyBorder="1" applyAlignment="1" applyProtection="1">
      <alignment vertical="center"/>
    </xf>
    <xf numFmtId="0" fontId="11" fillId="27" borderId="82" xfId="0" applyFont="1" applyFill="1" applyBorder="1" applyAlignment="1" applyProtection="1">
      <alignment horizontal="left" vertical="center" wrapText="1"/>
    </xf>
    <xf numFmtId="171" fontId="11" fillId="27" borderId="33" xfId="0" applyNumberFormat="1" applyFont="1" applyFill="1" applyBorder="1" applyAlignment="1" applyProtection="1">
      <alignment horizontal="left" vertical="center" wrapText="1"/>
    </xf>
    <xf numFmtId="6" fontId="11" fillId="0" borderId="78" xfId="2" applyNumberFormat="1" applyFont="1" applyFill="1" applyBorder="1" applyAlignment="1" applyProtection="1">
      <alignment horizontal="right" vertical="center"/>
      <protection locked="0"/>
    </xf>
    <xf numFmtId="5" fontId="67" fillId="0" borderId="42" xfId="60" applyNumberFormat="1" applyFont="1" applyFill="1" applyBorder="1" applyProtection="1">
      <protection locked="0"/>
    </xf>
    <xf numFmtId="0" fontId="78" fillId="0" borderId="37" xfId="54" applyFont="1" applyFill="1" applyBorder="1" applyAlignment="1">
      <alignment horizontal="left" vertical="top"/>
    </xf>
    <xf numFmtId="0" fontId="78" fillId="0" borderId="0" xfId="54" applyFont="1" applyFill="1" applyBorder="1" applyAlignment="1">
      <alignment horizontal="left" vertical="top" wrapText="1"/>
    </xf>
    <xf numFmtId="0" fontId="6" fillId="0" borderId="0" xfId="54" applyFont="1" applyFill="1" applyBorder="1" applyAlignment="1">
      <alignment wrapText="1"/>
    </xf>
    <xf numFmtId="0" fontId="6" fillId="0" borderId="0" xfId="54" applyFont="1" applyAlignment="1">
      <alignment wrapText="1"/>
    </xf>
    <xf numFmtId="0" fontId="6" fillId="0" borderId="25" xfId="54" applyFont="1" applyBorder="1" applyAlignment="1">
      <alignment wrapText="1"/>
    </xf>
    <xf numFmtId="0" fontId="82" fillId="0" borderId="0" xfId="54" applyFont="1" applyFill="1" applyBorder="1" applyAlignment="1">
      <alignment horizontal="left" vertical="top"/>
    </xf>
    <xf numFmtId="171" fontId="67" fillId="32" borderId="42" xfId="60" applyNumberFormat="1" applyFont="1" applyBorder="1" applyAlignment="1" applyProtection="1">
      <alignment horizontal="right" vertical="center" wrapText="1"/>
      <protection locked="0"/>
    </xf>
    <xf numFmtId="171" fontId="71" fillId="30" borderId="45" xfId="57" applyNumberFormat="1" applyFont="1" applyAlignment="1" applyProtection="1">
      <alignment horizontal="right" vertical="center" wrapText="1"/>
    </xf>
    <xf numFmtId="171" fontId="71" fillId="26" borderId="45" xfId="57" applyNumberFormat="1" applyFont="1" applyFill="1" applyAlignment="1" applyProtection="1">
      <alignment horizontal="right" vertical="center" wrapText="1"/>
    </xf>
    <xf numFmtId="179" fontId="67" fillId="32" borderId="42" xfId="60" applyNumberFormat="1" applyFont="1" applyBorder="1" applyProtection="1">
      <protection locked="0"/>
    </xf>
    <xf numFmtId="0" fontId="68" fillId="29" borderId="19" xfId="56" applyFont="1" applyBorder="1" applyAlignment="1" applyProtection="1">
      <alignment horizontal="center"/>
    </xf>
    <xf numFmtId="0" fontId="17" fillId="0" borderId="0" xfId="0" applyFont="1" applyFill="1"/>
    <xf numFmtId="0" fontId="6" fillId="0" borderId="0" xfId="54"/>
    <xf numFmtId="0" fontId="0" fillId="0" borderId="0" xfId="0" applyAlignment="1">
      <alignment vertical="top"/>
    </xf>
    <xf numFmtId="0" fontId="6" fillId="0" borderId="0" xfId="54" applyAlignment="1">
      <alignment vertical="top"/>
    </xf>
    <xf numFmtId="0" fontId="6" fillId="0" borderId="0" xfId="0" applyFont="1" applyAlignment="1">
      <alignment vertical="top"/>
    </xf>
    <xf numFmtId="0" fontId="0" fillId="0" borderId="0" xfId="0" applyAlignment="1">
      <alignment vertical="top" wrapText="1"/>
    </xf>
    <xf numFmtId="0" fontId="11" fillId="0" borderId="15" xfId="0" applyFont="1" applyFill="1" applyBorder="1" applyAlignment="1" applyProtection="1">
      <alignment horizontal="left" vertical="center" indent="2"/>
    </xf>
    <xf numFmtId="167" fontId="8" fillId="24" borderId="69" xfId="54" applyNumberFormat="1"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28" xfId="0" applyFont="1" applyBorder="1" applyAlignment="1" applyProtection="1">
      <alignment vertical="center"/>
    </xf>
    <xf numFmtId="0" fontId="6" fillId="0" borderId="32" xfId="0" applyFont="1" applyFill="1" applyBorder="1" applyAlignment="1" applyProtection="1">
      <alignment horizontal="left" vertical="center"/>
    </xf>
    <xf numFmtId="0" fontId="6" fillId="0" borderId="78" xfId="0" applyFont="1" applyBorder="1" applyAlignment="1" applyProtection="1">
      <alignment vertical="center"/>
    </xf>
    <xf numFmtId="0" fontId="7" fillId="0" borderId="61" xfId="54" applyFont="1" applyFill="1" applyBorder="1" applyAlignment="1" applyProtection="1">
      <alignment horizontal="left" vertical="center"/>
    </xf>
    <xf numFmtId="3" fontId="13" fillId="24" borderId="0" xfId="40" applyNumberFormat="1" applyFont="1" applyFill="1" applyBorder="1" applyProtection="1"/>
    <xf numFmtId="3" fontId="20" fillId="24" borderId="0" xfId="40" applyNumberFormat="1" applyFont="1" applyFill="1" applyBorder="1" applyAlignment="1" applyProtection="1">
      <alignment horizontal="right"/>
    </xf>
    <xf numFmtId="3" fontId="9" fillId="24" borderId="31" xfId="50" applyNumberFormat="1" applyFont="1" applyFill="1" applyBorder="1"/>
    <xf numFmtId="0" fontId="84" fillId="0" borderId="0" xfId="54" applyFont="1" applyFill="1" applyBorder="1" applyAlignment="1" applyProtection="1">
      <alignment horizontal="left"/>
    </xf>
    <xf numFmtId="0" fontId="84" fillId="0" borderId="0" xfId="54" applyFont="1" applyBorder="1" applyAlignment="1" applyProtection="1">
      <alignment horizontal="left"/>
    </xf>
    <xf numFmtId="0" fontId="84" fillId="0" borderId="0" xfId="54" applyFont="1" applyBorder="1" applyProtection="1"/>
    <xf numFmtId="0" fontId="86" fillId="0" borderId="0" xfId="54" applyFont="1" applyBorder="1" applyProtection="1"/>
    <xf numFmtId="0" fontId="86" fillId="0" borderId="0" xfId="54" applyFont="1" applyFill="1" applyBorder="1" applyProtection="1"/>
    <xf numFmtId="0" fontId="0" fillId="0" borderId="0" xfId="0" applyFont="1"/>
    <xf numFmtId="0" fontId="62" fillId="0" borderId="0" xfId="68" applyFont="1" applyFill="1"/>
    <xf numFmtId="0" fontId="56" fillId="0" borderId="0" xfId="68" applyFont="1" applyFill="1"/>
    <xf numFmtId="0" fontId="75" fillId="0" borderId="0" xfId="0" applyFont="1" applyAlignment="1">
      <alignment horizontal="center" wrapText="1"/>
    </xf>
    <xf numFmtId="0" fontId="85" fillId="0" borderId="0" xfId="54" applyFont="1" applyFill="1" applyBorder="1" applyAlignment="1" applyProtection="1">
      <alignment vertical="center"/>
    </xf>
    <xf numFmtId="0" fontId="75" fillId="0" borderId="0" xfId="0" applyFont="1" applyAlignment="1">
      <alignment horizontal="left" wrapText="1"/>
    </xf>
    <xf numFmtId="0" fontId="11" fillId="0" borderId="19" xfId="0" applyFont="1" applyFill="1" applyBorder="1" applyAlignment="1" applyProtection="1">
      <alignment vertical="center" wrapText="1"/>
    </xf>
    <xf numFmtId="171" fontId="11" fillId="0" borderId="26" xfId="0" applyNumberFormat="1" applyFont="1" applyFill="1" applyBorder="1" applyAlignment="1" applyProtection="1">
      <alignment horizontal="left" vertical="center"/>
    </xf>
    <xf numFmtId="171" fontId="11" fillId="0" borderId="26" xfId="0" applyNumberFormat="1" applyFont="1" applyFill="1" applyBorder="1" applyAlignment="1" applyProtection="1">
      <alignment horizontal="left" vertical="center" wrapText="1"/>
    </xf>
    <xf numFmtId="0" fontId="75" fillId="0" borderId="0" xfId="54" applyFont="1" applyFill="1" applyBorder="1" applyAlignment="1">
      <alignment horizontal="left" vertical="center" wrapText="1"/>
    </xf>
    <xf numFmtId="0" fontId="6" fillId="0" borderId="0" xfId="54" applyFont="1" applyFill="1" applyBorder="1" applyAlignment="1">
      <alignment horizontal="left" vertical="center" wrapText="1"/>
    </xf>
    <xf numFmtId="0" fontId="6" fillId="0" borderId="41" xfId="54" applyFont="1" applyFill="1" applyBorder="1" applyAlignment="1">
      <alignment horizontal="left" vertical="center" wrapText="1"/>
    </xf>
    <xf numFmtId="0" fontId="6" fillId="0" borderId="0" xfId="54" applyFont="1" applyFill="1" applyBorder="1" applyAlignment="1">
      <alignment horizontal="left" wrapText="1"/>
    </xf>
    <xf numFmtId="0" fontId="6" fillId="0" borderId="41" xfId="54" applyFont="1" applyFill="1" applyBorder="1" applyAlignment="1">
      <alignment horizontal="left" wrapText="1"/>
    </xf>
    <xf numFmtId="0" fontId="76" fillId="0" borderId="0" xfId="54" applyFont="1" applyFill="1" applyBorder="1" applyAlignment="1">
      <alignment horizontal="left" vertical="top" wrapText="1"/>
    </xf>
    <xf numFmtId="0" fontId="76" fillId="0" borderId="41" xfId="54" applyFont="1" applyFill="1" applyBorder="1" applyAlignment="1">
      <alignment horizontal="left" vertical="top" wrapText="1"/>
    </xf>
    <xf numFmtId="0" fontId="82" fillId="0" borderId="0" xfId="54" applyFont="1" applyFill="1" applyBorder="1" applyAlignment="1">
      <alignment horizontal="left" vertical="top" wrapText="1"/>
    </xf>
    <xf numFmtId="4" fontId="75" fillId="0" borderId="0" xfId="0" applyNumberFormat="1" applyFont="1" applyFill="1" applyBorder="1" applyAlignment="1" applyProtection="1">
      <alignment horizontal="left" vertical="top" wrapText="1"/>
    </xf>
    <xf numFmtId="4" fontId="75" fillId="0" borderId="41" xfId="0" applyNumberFormat="1" applyFont="1" applyFill="1" applyBorder="1" applyAlignment="1" applyProtection="1">
      <alignment horizontal="left" vertical="top" wrapText="1"/>
    </xf>
    <xf numFmtId="0" fontId="79" fillId="0" borderId="0" xfId="54" applyFont="1" applyFill="1" applyBorder="1" applyAlignment="1">
      <alignment horizontal="left" vertical="top" wrapText="1"/>
    </xf>
    <xf numFmtId="0" fontId="79" fillId="0" borderId="41" xfId="54" applyFont="1" applyFill="1" applyBorder="1" applyAlignment="1">
      <alignment horizontal="left" vertical="top" wrapText="1"/>
    </xf>
    <xf numFmtId="4" fontId="6" fillId="24" borderId="0" xfId="0" applyNumberFormat="1" applyFont="1" applyFill="1" applyBorder="1" applyAlignment="1" applyProtection="1">
      <alignment horizontal="left" vertical="top" wrapText="1"/>
    </xf>
    <xf numFmtId="4" fontId="6" fillId="24" borderId="41" xfId="0" applyNumberFormat="1" applyFont="1" applyFill="1" applyBorder="1" applyAlignment="1" applyProtection="1">
      <alignment horizontal="left" vertical="top" wrapText="1"/>
    </xf>
    <xf numFmtId="4" fontId="75" fillId="24" borderId="0" xfId="0" applyNumberFormat="1" applyFont="1" applyFill="1" applyBorder="1" applyAlignment="1" applyProtection="1">
      <alignment horizontal="left" vertical="top" wrapText="1"/>
    </xf>
    <xf numFmtId="4" fontId="75" fillId="24" borderId="41" xfId="0" applyNumberFormat="1" applyFont="1" applyFill="1" applyBorder="1" applyAlignment="1" applyProtection="1">
      <alignment horizontal="left" vertical="top" wrapText="1"/>
    </xf>
    <xf numFmtId="4" fontId="75" fillId="0" borderId="0" xfId="0" applyNumberFormat="1" applyFont="1" applyFill="1" applyBorder="1" applyAlignment="1" applyProtection="1">
      <alignment horizontal="left" vertical="center" wrapText="1"/>
    </xf>
    <xf numFmtId="4" fontId="75" fillId="0" borderId="41" xfId="0" applyNumberFormat="1" applyFont="1" applyFill="1" applyBorder="1" applyAlignment="1" applyProtection="1">
      <alignment horizontal="left" vertical="center" wrapText="1"/>
    </xf>
    <xf numFmtId="0" fontId="57" fillId="24" borderId="24" xfId="0" applyFont="1" applyFill="1" applyBorder="1" applyAlignment="1" applyProtection="1">
      <alignment horizontal="left" vertical="center" wrapText="1"/>
    </xf>
    <xf numFmtId="0" fontId="57" fillId="24" borderId="37" xfId="0" applyFont="1" applyFill="1" applyBorder="1" applyAlignment="1" applyProtection="1">
      <alignment horizontal="left" vertical="center" wrapText="1"/>
    </xf>
    <xf numFmtId="0" fontId="57" fillId="24" borderId="28" xfId="0" applyFont="1" applyFill="1" applyBorder="1" applyAlignment="1" applyProtection="1">
      <alignment horizontal="left" vertical="center" wrapText="1"/>
    </xf>
    <xf numFmtId="0" fontId="9" fillId="24" borderId="19" xfId="0" applyFont="1" applyFill="1" applyBorder="1" applyAlignment="1" applyProtection="1">
      <alignment horizontal="left"/>
    </xf>
    <xf numFmtId="0" fontId="9" fillId="24" borderId="27" xfId="0" applyFont="1" applyFill="1" applyBorder="1" applyAlignment="1" applyProtection="1">
      <alignment horizontal="left"/>
    </xf>
    <xf numFmtId="0" fontId="6" fillId="0" borderId="0" xfId="0" applyFont="1" applyAlignment="1">
      <alignment horizontal="left" wrapText="1"/>
    </xf>
    <xf numFmtId="0" fontId="6" fillId="0" borderId="43" xfId="0" applyFont="1" applyBorder="1" applyAlignment="1">
      <alignment horizontal="left" wrapText="1"/>
    </xf>
    <xf numFmtId="0" fontId="8" fillId="38" borderId="0" xfId="65" applyFont="1" applyBorder="1" applyAlignment="1">
      <alignment horizontal="left"/>
    </xf>
    <xf numFmtId="167" fontId="8" fillId="24" borderId="69" xfId="54" applyNumberFormat="1" applyFont="1" applyFill="1" applyBorder="1" applyAlignment="1" applyProtection="1">
      <alignment horizontal="left" vertical="center"/>
    </xf>
    <xf numFmtId="167" fontId="8" fillId="24" borderId="67" xfId="54" applyNumberFormat="1" applyFont="1" applyFill="1" applyBorder="1" applyAlignment="1" applyProtection="1">
      <alignment horizontal="left" vertical="center"/>
    </xf>
    <xf numFmtId="0" fontId="11" fillId="0" borderId="0" xfId="0" applyFont="1" applyAlignment="1" applyProtection="1">
      <alignment horizontal="left" vertical="top" wrapText="1"/>
    </xf>
    <xf numFmtId="0" fontId="11" fillId="0" borderId="41" xfId="0" applyFont="1" applyBorder="1" applyAlignment="1" applyProtection="1">
      <alignment horizontal="left" vertical="top" wrapText="1"/>
    </xf>
    <xf numFmtId="0" fontId="13" fillId="24" borderId="0" xfId="40" applyFont="1" applyFill="1" applyBorder="1" applyAlignment="1" applyProtection="1">
      <alignment horizontal="left" vertical="center" wrapText="1"/>
    </xf>
    <xf numFmtId="0" fontId="13" fillId="24" borderId="20" xfId="42" applyFont="1" applyFill="1" applyBorder="1" applyAlignment="1" applyProtection="1">
      <alignment horizontal="center" vertical="center" wrapText="1"/>
    </xf>
    <xf numFmtId="0" fontId="13" fillId="24" borderId="21" xfId="42" applyFont="1" applyFill="1" applyBorder="1" applyAlignment="1" applyProtection="1">
      <alignment horizontal="center" vertical="center" wrapText="1"/>
    </xf>
    <xf numFmtId="0" fontId="13" fillId="24" borderId="20" xfId="42" applyFont="1" applyFill="1" applyBorder="1" applyAlignment="1" applyProtection="1">
      <alignment horizontal="center" vertical="distributed"/>
    </xf>
    <xf numFmtId="0" fontId="13" fillId="24" borderId="21" xfId="42" applyFont="1" applyFill="1" applyBorder="1" applyAlignment="1" applyProtection="1">
      <alignment horizontal="center" vertical="distributed"/>
    </xf>
    <xf numFmtId="0" fontId="12" fillId="24" borderId="20" xfId="42" applyFont="1" applyFill="1" applyBorder="1" applyAlignment="1" applyProtection="1">
      <alignment horizontal="center" vertical="center" wrapText="1"/>
    </xf>
    <xf numFmtId="0" fontId="13" fillId="24" borderId="20" xfId="40" applyNumberFormat="1" applyFont="1" applyFill="1" applyBorder="1" applyAlignment="1" applyProtection="1">
      <alignment horizontal="center" vertical="center" wrapText="1"/>
    </xf>
    <xf numFmtId="0" fontId="13" fillId="24" borderId="21" xfId="40" applyNumberFormat="1" applyFont="1" applyFill="1" applyBorder="1" applyAlignment="1" applyProtection="1">
      <alignment horizontal="center" vertical="center" wrapText="1"/>
    </xf>
    <xf numFmtId="0" fontId="13" fillId="24" borderId="19" xfId="42" applyFont="1" applyFill="1" applyBorder="1" applyAlignment="1" applyProtection="1">
      <alignment horizontal="center" vertical="center"/>
    </xf>
    <xf numFmtId="0" fontId="13" fillId="24" borderId="27" xfId="42" applyFont="1" applyFill="1" applyBorder="1" applyAlignment="1" applyProtection="1">
      <alignment horizontal="center" vertical="center"/>
    </xf>
    <xf numFmtId="0" fontId="13" fillId="24" borderId="20" xfId="40" applyNumberFormat="1" applyFont="1" applyFill="1" applyBorder="1" applyAlignment="1" applyProtection="1">
      <alignment horizontal="center" vertical="top" wrapText="1"/>
    </xf>
    <xf numFmtId="0" fontId="13" fillId="24" borderId="21" xfId="40" applyNumberFormat="1" applyFont="1" applyFill="1" applyBorder="1" applyAlignment="1" applyProtection="1">
      <alignment horizontal="center" vertical="top" wrapText="1"/>
    </xf>
    <xf numFmtId="0" fontId="13" fillId="24" borderId="23" xfId="40" applyNumberFormat="1" applyFont="1" applyFill="1" applyBorder="1" applyAlignment="1" applyProtection="1">
      <alignment horizontal="center" vertical="center" wrapText="1"/>
    </xf>
    <xf numFmtId="0" fontId="13" fillId="24" borderId="20" xfId="40" applyNumberFormat="1" applyFont="1" applyFill="1" applyBorder="1" applyAlignment="1" applyProtection="1">
      <alignment horizontal="center" vertical="center"/>
    </xf>
    <xf numFmtId="0" fontId="13" fillId="24" borderId="21" xfId="40" applyNumberFormat="1" applyFont="1" applyFill="1" applyBorder="1" applyAlignment="1" applyProtection="1">
      <alignment horizontal="center" vertical="center"/>
    </xf>
    <xf numFmtId="0" fontId="13" fillId="24" borderId="24" xfId="42" applyFont="1" applyFill="1" applyBorder="1" applyAlignment="1" applyProtection="1">
      <alignment horizontal="center" vertical="center"/>
    </xf>
    <xf numFmtId="0" fontId="13" fillId="24" borderId="37" xfId="42" applyFont="1" applyFill="1" applyBorder="1" applyAlignment="1" applyProtection="1">
      <alignment horizontal="center" vertical="center"/>
    </xf>
    <xf numFmtId="0" fontId="13" fillId="24" borderId="28" xfId="42" applyFont="1" applyFill="1" applyBorder="1" applyAlignment="1" applyProtection="1">
      <alignment horizontal="center" vertical="center"/>
    </xf>
    <xf numFmtId="0" fontId="9" fillId="24" borderId="0" xfId="38" applyFont="1" applyFill="1" applyBorder="1" applyAlignment="1" applyProtection="1">
      <alignment horizontal="left" wrapText="1"/>
    </xf>
    <xf numFmtId="0" fontId="17" fillId="24" borderId="0" xfId="38" applyFont="1" applyFill="1" applyAlignment="1" applyProtection="1">
      <alignment horizontal="left" vertical="top" wrapText="1"/>
    </xf>
    <xf numFmtId="0" fontId="13" fillId="24" borderId="15" xfId="40" applyFont="1" applyFill="1" applyBorder="1" applyAlignment="1" applyProtection="1">
      <alignment horizontal="center" vertical="distributed" wrapText="1"/>
    </xf>
    <xf numFmtId="0" fontId="13" fillId="24" borderId="15" xfId="40" applyFont="1" applyFill="1" applyBorder="1" applyAlignment="1" applyProtection="1">
      <alignment horizontal="center" vertical="distributed"/>
    </xf>
    <xf numFmtId="0" fontId="13" fillId="24" borderId="15" xfId="40" applyFont="1" applyFill="1" applyBorder="1" applyAlignment="1" applyProtection="1">
      <alignment horizontal="center"/>
    </xf>
    <xf numFmtId="0" fontId="7" fillId="28" borderId="61" xfId="0" applyFont="1" applyFill="1" applyBorder="1" applyAlignment="1" applyProtection="1">
      <alignment horizontal="center" vertical="center" wrapText="1"/>
    </xf>
    <xf numFmtId="0" fontId="7" fillId="28" borderId="76" xfId="0" applyFont="1" applyFill="1" applyBorder="1" applyAlignment="1" applyProtection="1">
      <alignment horizontal="center" vertical="center" wrapText="1"/>
    </xf>
    <xf numFmtId="0" fontId="83" fillId="0" borderId="0" xfId="54" applyFont="1" applyFill="1" applyBorder="1" applyAlignment="1" applyProtection="1">
      <alignment horizontal="left" vertical="center" wrapText="1"/>
    </xf>
    <xf numFmtId="0" fontId="6" fillId="0" borderId="0" xfId="0" applyFont="1" applyAlignment="1" applyProtection="1">
      <alignment horizontal="left" vertical="center"/>
    </xf>
    <xf numFmtId="0" fontId="7" fillId="28" borderId="61" xfId="0" applyFont="1" applyFill="1" applyBorder="1" applyAlignment="1" applyProtection="1">
      <alignment horizontal="left" vertical="center" wrapText="1"/>
    </xf>
    <xf numFmtId="0" fontId="7" fillId="28" borderId="76" xfId="0" applyFont="1" applyFill="1" applyBorder="1" applyAlignment="1" applyProtection="1">
      <alignment vertical="center" wrapText="1"/>
    </xf>
    <xf numFmtId="0" fontId="6" fillId="0" borderId="36" xfId="0" applyFont="1" applyFill="1" applyBorder="1" applyAlignment="1" applyProtection="1">
      <alignment horizontal="left" vertical="center"/>
    </xf>
    <xf numFmtId="0" fontId="6" fillId="0" borderId="28" xfId="0" applyFont="1" applyBorder="1" applyAlignment="1" applyProtection="1">
      <alignment vertical="center"/>
    </xf>
    <xf numFmtId="0" fontId="6" fillId="0" borderId="32" xfId="0" applyFont="1" applyFill="1" applyBorder="1" applyAlignment="1" applyProtection="1">
      <alignment horizontal="left" vertical="center"/>
    </xf>
    <xf numFmtId="0" fontId="6" fillId="0" borderId="78" xfId="0" applyFont="1" applyBorder="1" applyAlignment="1" applyProtection="1">
      <alignment vertical="center"/>
    </xf>
    <xf numFmtId="0" fontId="68" fillId="29" borderId="19" xfId="56" applyFont="1" applyBorder="1" applyAlignment="1" applyProtection="1">
      <alignment horizontal="center" vertical="center" wrapText="1"/>
    </xf>
    <xf numFmtId="0" fontId="68" fillId="29" borderId="26" xfId="56" applyFont="1" applyBorder="1" applyAlignment="1" applyProtection="1">
      <alignment horizontal="center" vertical="center" wrapText="1"/>
    </xf>
    <xf numFmtId="0" fontId="68" fillId="29" borderId="27" xfId="56" applyFont="1" applyBorder="1" applyAlignment="1" applyProtection="1">
      <alignment horizontal="center" vertical="center" wrapText="1"/>
    </xf>
    <xf numFmtId="0" fontId="7" fillId="28" borderId="80" xfId="0" applyFont="1" applyFill="1" applyBorder="1" applyAlignment="1" applyProtection="1">
      <alignment horizontal="left" vertical="center" wrapText="1"/>
    </xf>
    <xf numFmtId="0" fontId="7" fillId="28" borderId="76" xfId="0" applyFont="1" applyFill="1" applyBorder="1" applyAlignment="1" applyProtection="1">
      <alignment horizontal="left" vertical="center" wrapText="1"/>
    </xf>
    <xf numFmtId="0" fontId="68" fillId="29" borderId="15" xfId="56" applyFont="1" applyBorder="1" applyAlignment="1" applyProtection="1">
      <alignment horizontal="left" vertical="center"/>
    </xf>
    <xf numFmtId="0" fontId="6" fillId="0" borderId="6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7" fillId="0" borderId="0" xfId="0" applyFont="1" applyFill="1" applyBorder="1" applyAlignment="1" applyProtection="1">
      <alignment horizontal="right" vertical="top"/>
    </xf>
  </cellXfs>
  <cellStyles count="75">
    <cellStyle name="20 % - Akzent1" xfId="1" builtinId="30" customBuiltin="1"/>
    <cellStyle name="20 % - Akzent1 2" xfId="59"/>
    <cellStyle name="20 % - Akzent1 3" xfId="73"/>
    <cellStyle name="20 % - Akzent2" xfId="2" builtinId="34" customBuiltin="1"/>
    <cellStyle name="20 % - Akzent2 2" xfId="60"/>
    <cellStyle name="20 % - Akzent2 3" xfId="72"/>
    <cellStyle name="20 % - Akzent3" xfId="3" builtinId="38" customBuiltin="1"/>
    <cellStyle name="20 % - Akzent3 2" xfId="74"/>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1 2" xfId="65"/>
    <cellStyle name="60 % - Akzent2" xfId="14" builtinId="36" customBuiltin="1"/>
    <cellStyle name="60 % - Akzent2 2" xfId="62"/>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1 2" xfId="56"/>
    <cellStyle name="Akzent2" xfId="20" builtinId="33" customBuiltin="1"/>
    <cellStyle name="Akzent2 2" xfId="6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Ausgabe 2" xfId="57"/>
    <cellStyle name="Berechnung" xfId="26" builtinId="22" customBuiltin="1"/>
    <cellStyle name="Berechnung 2" xfId="58"/>
    <cellStyle name="Comma [0]" xfId="70"/>
    <cellStyle name="Currency [0]" xfId="71"/>
    <cellStyle name="Eingabe" xfId="27" builtinId="20" customBuiltin="1"/>
    <cellStyle name="Eingabe 2" xfId="67"/>
    <cellStyle name="Ergebnis" xfId="28" builtinId="25" customBuiltin="1"/>
    <cellStyle name="Erklärender Text" xfId="29" builtinId="53" customBuiltin="1"/>
    <cellStyle name="Euro" xfId="30"/>
    <cellStyle name="Gut" xfId="31" builtinId="26" customBuiltin="1"/>
    <cellStyle name="Komma 2" xfId="66"/>
    <cellStyle name="Neutral" xfId="32" builtinId="28" customBuiltin="1"/>
    <cellStyle name="Normal_erfassungsmatrix 04" xfId="33"/>
    <cellStyle name="Notiz" xfId="34" builtinId="10" customBuiltin="1"/>
    <cellStyle name="Prozent" xfId="35" builtinId="5"/>
    <cellStyle name="Prozent 3" xfId="64"/>
    <cellStyle name="Prozent 4" xfId="69"/>
    <cellStyle name="Schlecht" xfId="36" builtinId="27" customBuiltin="1"/>
    <cellStyle name="Standard" xfId="0" builtinId="0"/>
    <cellStyle name="Standard 12" xfId="55"/>
    <cellStyle name="Standard 2" xfId="54"/>
    <cellStyle name="Standard 4" xfId="63"/>
    <cellStyle name="Standard 6" xfId="68"/>
    <cellStyle name="Standard_07_09_24 Erhebungsbogen für Betreiber von Gasversnetzen Stand 24.09.2007 10891" xfId="37"/>
    <cellStyle name="Standard_EHB_NEU_Gas_Entwurf_04" xfId="38"/>
    <cellStyle name="Standard_Erhebungsbogen gem%E4%DF %A7 28 Nr. 3 und 4 ARegV (Strom)" xfId="39"/>
    <cellStyle name="Standard_Erhebungsbogen gemäß § 28 Nr. 3 und 4 ARegV (Gas)" xfId="40"/>
    <cellStyle name="Standard_Fragebogen zu § 19 Abs. 3 StromNEV" xfId="41"/>
    <cellStyle name="Standard_KTR_muster" xfId="42"/>
    <cellStyle name="Standard_KTR_muster-01" xfId="43"/>
    <cellStyle name="Überschrift" xfId="44" builtinId="15" customBuiltin="1"/>
    <cellStyle name="Überschrift 1" xfId="45" builtinId="16" customBuiltin="1"/>
    <cellStyle name="Überschrift 2" xfId="46" builtinId="17" customBuiltin="1"/>
    <cellStyle name="Überschrift 3" xfId="47" builtinId="18" customBuiltin="1"/>
    <cellStyle name="Überschrift 4" xfId="48" builtinId="19" customBuiltin="1"/>
    <cellStyle name="Verknüpfte Zelle" xfId="49" builtinId="24" customBuiltin="1"/>
    <cellStyle name="Währung" xfId="50" builtinId="4"/>
    <cellStyle name="Währung_Erhebungsbogen gemäß § 28 Nr. 3 und 4 ARegV (Gas)" xfId="51"/>
    <cellStyle name="Warnender Text" xfId="52" builtinId="11" customBuiltin="1"/>
    <cellStyle name="Zelle überprüfen" xfId="53" builtinId="23" customBuiltin="1"/>
  </cellStyles>
  <dxfs count="6">
    <dxf>
      <fill>
        <patternFill>
          <bgColor theme="0" tint="-0.34998626667073579"/>
        </patternFill>
      </fill>
    </dxf>
    <dxf>
      <font>
        <b/>
        <i val="0"/>
        <color rgb="FFFF0000"/>
      </font>
    </dxf>
    <dxf>
      <font>
        <color rgb="FF9C0006"/>
      </font>
    </dxf>
    <dxf>
      <font>
        <color rgb="FF9C0006"/>
      </font>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FFCC"/>
      <color rgb="FFFFFF66"/>
      <color rgb="FFC0C0C0"/>
      <color rgb="FF66FF66"/>
      <color rgb="FF66FFFF"/>
      <color rgb="FF66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395111</xdr:colOff>
      <xdr:row>6</xdr:row>
      <xdr:rowOff>65851</xdr:rowOff>
    </xdr:from>
    <xdr:to>
      <xdr:col>10</xdr:col>
      <xdr:colOff>301037</xdr:colOff>
      <xdr:row>13</xdr:row>
      <xdr:rowOff>9406</xdr:rowOff>
    </xdr:to>
    <xdr:sp macro="" textlink="">
      <xdr:nvSpPr>
        <xdr:cNvPr id="3" name="Textfeld 2"/>
        <xdr:cNvSpPr txBox="1"/>
      </xdr:nvSpPr>
      <xdr:spPr>
        <a:xfrm>
          <a:off x="10489259" y="1307629"/>
          <a:ext cx="3857037" cy="222955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50000"/>
            </a:lnSpc>
          </a:pPr>
          <a:r>
            <a:rPr lang="de-DE" sz="1200" b="1" baseline="0">
              <a:latin typeface="Arial" panose="020B0604020202020204" pitchFamily="34" charset="0"/>
              <a:cs typeface="Arial" panose="020B0604020202020204" pitchFamily="34" charset="0"/>
            </a:rPr>
            <a:t>Änderungen an der Struktur des EHB bzw. den darin enthaltenen Rechenformeln sind grundsätzlich unzulässig. Sollten Änderungen dennoch erforderlich sein, so ist dies im Rahmen des Antrags zum Reguierungskonto transparent und nachvollziehbar mitzuteilen.</a:t>
          </a:r>
          <a:endParaRPr lang="de-DE"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xdr:colOff>
      <xdr:row>22</xdr:row>
      <xdr:rowOff>114300</xdr:rowOff>
    </xdr:from>
    <xdr:to>
      <xdr:col>4</xdr:col>
      <xdr:colOff>647700</xdr:colOff>
      <xdr:row>23</xdr:row>
      <xdr:rowOff>137160</xdr:rowOff>
    </xdr:to>
    <xdr:cxnSp macro="">
      <xdr:nvCxnSpPr>
        <xdr:cNvPr id="2" name="Gewinkelte Verbindung 4"/>
        <xdr:cNvCxnSpPr/>
      </xdr:nvCxnSpPr>
      <xdr:spPr>
        <a:xfrm>
          <a:off x="6477000" y="1943100"/>
          <a:ext cx="1950720" cy="2133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507999</xdr:colOff>
      <xdr:row>29</xdr:row>
      <xdr:rowOff>37630</xdr:rowOff>
    </xdr:from>
    <xdr:to>
      <xdr:col>6</xdr:col>
      <xdr:colOff>1337731</xdr:colOff>
      <xdr:row>30</xdr:row>
      <xdr:rowOff>18275</xdr:rowOff>
    </xdr:to>
    <xdr:sp macro="" textlink="">
      <xdr:nvSpPr>
        <xdr:cNvPr id="3" name="Geschweifte Klammer links 2"/>
        <xdr:cNvSpPr/>
      </xdr:nvSpPr>
      <xdr:spPr>
        <a:xfrm rot="5400000">
          <a:off x="9977482" y="1617147"/>
          <a:ext cx="331165" cy="3710092"/>
        </a:xfrm>
        <a:prstGeom prst="leftBrace">
          <a:avLst>
            <a:gd name="adj1" fmla="val 128751"/>
            <a:gd name="adj2" fmla="val 86980"/>
          </a:avLst>
        </a:prstGeom>
        <a:noFill/>
        <a:ln w="1270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etzA/BK9_EHB_Regulierungsko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A1_GuV"/>
      <sheetName val="A1a_Detailabfrage_GuV"/>
      <sheetName val="A1b_vorgel_Netzkosten"/>
      <sheetName val="B_Messstellenbetrieb"/>
      <sheetName val="C1_Treibenergie"/>
      <sheetName val="C2_KOLA"/>
      <sheetName val="C3_KOMBI"/>
      <sheetName val="C4_KOKOS"/>
      <sheetName val="D_Kapazitaetsueberlassung"/>
      <sheetName val="E_KKAuf"/>
      <sheetName val="F_SAV"/>
      <sheetName val="F1_Anl_Spiegel"/>
      <sheetName val="F2_BKZ_NAKB"/>
      <sheetName val="F3_WAV"/>
      <sheetName val="G_Annuität"/>
      <sheetName val="Changelog"/>
      <sheetName val="Lis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Grundstücksanlagen, Bauten für Transportwesen</v>
          </cell>
          <cell r="E2" t="str">
            <v>Selbst geschaffene gewerbliche Schutzrechte und ähnliche Rechte und Werte</v>
          </cell>
          <cell r="H2">
            <v>2016</v>
          </cell>
        </row>
        <row r="3">
          <cell r="A3" t="str">
            <v>Betriebsgebäude</v>
          </cell>
          <cell r="E3" t="str">
            <v>entgeltlich erworbene Konzessionen, gewerbliche Schutzrechte und ähnliche Rechte und Werte sowie Lizenzen an solchen Rechten und Werten</v>
          </cell>
          <cell r="H3">
            <v>2017</v>
          </cell>
        </row>
        <row r="4">
          <cell r="A4" t="str">
            <v>Verwaltungsgebäude</v>
          </cell>
          <cell r="E4" t="str">
            <v>Geschäfts- oder Firmenwert</v>
          </cell>
          <cell r="H4">
            <v>2018</v>
          </cell>
        </row>
        <row r="5">
          <cell r="A5" t="str">
            <v>Gleisanlagen, Eisenbahnwagen</v>
          </cell>
          <cell r="E5" t="str">
            <v>geleistete Anzahlungen auf immaterielle Vermögensgegenstände</v>
          </cell>
          <cell r="H5">
            <v>2019</v>
          </cell>
        </row>
        <row r="6">
          <cell r="A6" t="str">
            <v>Geschäftsausstattung (ohne EDV, Werkzeuge/Geräte); Vermittlungseinrichtungen</v>
          </cell>
          <cell r="E6" t="str">
            <v>Grundstücke, grundstücksgleiche Rechte</v>
          </cell>
          <cell r="H6">
            <v>2020</v>
          </cell>
        </row>
        <row r="7">
          <cell r="A7" t="str">
            <v>Werkzeuge/Geräte</v>
          </cell>
          <cell r="E7" t="str">
            <v>geleistete Anzahlungen und Anlagen im Bau des Sachanlagevermögens</v>
          </cell>
          <cell r="H7">
            <v>2021</v>
          </cell>
        </row>
        <row r="8">
          <cell r="A8" t="str">
            <v>Lagereinrichtung</v>
          </cell>
          <cell r="H8">
            <v>2022</v>
          </cell>
        </row>
        <row r="9">
          <cell r="A9" t="str">
            <v>Hardware</v>
          </cell>
        </row>
        <row r="10">
          <cell r="A10" t="str">
            <v>Software</v>
          </cell>
        </row>
        <row r="11">
          <cell r="A11" t="str">
            <v>Leichtfahrzeuge</v>
          </cell>
        </row>
        <row r="12">
          <cell r="A12" t="str">
            <v>Schwerfahrzeuge</v>
          </cell>
        </row>
        <row r="13">
          <cell r="A13" t="str">
            <v>Gasbehälter</v>
          </cell>
        </row>
        <row r="14">
          <cell r="A14" t="str">
            <v>Erdgasverdichtung</v>
          </cell>
        </row>
        <row r="15">
          <cell r="A15" t="str">
            <v>Gasreinigungsanlagen</v>
          </cell>
        </row>
        <row r="16">
          <cell r="A16" t="str">
            <v>Piping und Armaturen</v>
          </cell>
        </row>
        <row r="17">
          <cell r="A17" t="str">
            <v>Gasmessanlagen</v>
          </cell>
        </row>
        <row r="18">
          <cell r="A18" t="str">
            <v>Sicherheitseinrichtungen (Erdgasverdichteranlagen)</v>
          </cell>
        </row>
        <row r="19">
          <cell r="A19" t="str">
            <v>Leit- und Energietechnik (Erdgasverdichteranlagen)</v>
          </cell>
        </row>
        <row r="20">
          <cell r="A20" t="str">
            <v>Nebenanlagen (Erdgasverdichteranlagen)</v>
          </cell>
        </row>
        <row r="21">
          <cell r="A21" t="str">
            <v>Verkehrswege</v>
          </cell>
        </row>
        <row r="22">
          <cell r="A22" t="str">
            <v>Rohrleitungen/HAL Stahl PE ummantelt &lt;= 16 bar</v>
          </cell>
        </row>
        <row r="23">
          <cell r="A23" t="str">
            <v>Rohrleitungen/HAL Stahl PE ummantelt &gt; 16 bar</v>
          </cell>
        </row>
        <row r="24">
          <cell r="A24" t="str">
            <v>Rohrleitungen/HAL Stahl kathodisch geschützt &lt;= 16 bar</v>
          </cell>
        </row>
        <row r="25">
          <cell r="A25" t="str">
            <v>Rohrleitungen/HAL Stahl kathodisch geschützt &gt; 16 bar</v>
          </cell>
        </row>
        <row r="26">
          <cell r="A26" t="str">
            <v>Rohrleitungen/HAL Stahl bituminiert &lt;= 16 bar</v>
          </cell>
        </row>
        <row r="27">
          <cell r="A27" t="str">
            <v>Rohrleitungen/HAL Stahl bituminiert &gt; 16 bar</v>
          </cell>
        </row>
        <row r="28">
          <cell r="A28" t="str">
            <v>Rohrleitungen/HAL Grauguss (&gt; DN 150)</v>
          </cell>
        </row>
        <row r="29">
          <cell r="A29" t="str">
            <v>Rohrleitungen/HAL Duktiler Guss</v>
          </cell>
        </row>
        <row r="30">
          <cell r="A30" t="str">
            <v>Rohrleitungen/HAL Polyethylen (PE-HD)</v>
          </cell>
        </row>
        <row r="31">
          <cell r="A31" t="str">
            <v>Rohrleitungen/HAL Polyvinylchlorid (PVC)</v>
          </cell>
        </row>
        <row r="32">
          <cell r="A32" t="str">
            <v>Armaturen/Armaturenstationen</v>
          </cell>
        </row>
        <row r="33">
          <cell r="A33" t="str">
            <v>Molchschleusen</v>
          </cell>
        </row>
        <row r="34">
          <cell r="A34" t="str">
            <v>Sicherheitseinrichtungen (Rohrleitungen/HAL)</v>
          </cell>
        </row>
        <row r="35">
          <cell r="A35" t="str">
            <v>Gaszähler der Verteilung</v>
          </cell>
        </row>
        <row r="36">
          <cell r="A36" t="str">
            <v>Hausdruckregler/Zählerregler</v>
          </cell>
        </row>
        <row r="37">
          <cell r="A37" t="str">
            <v>Messeinrichtungen</v>
          </cell>
        </row>
        <row r="38">
          <cell r="A38" t="str">
            <v>Regeleinrichtungen</v>
          </cell>
        </row>
        <row r="39">
          <cell r="A39" t="str">
            <v>Sicherheitseinrichtungen (Mess-, Regel- und Zähleranlagen)</v>
          </cell>
        </row>
        <row r="40">
          <cell r="A40" t="str">
            <v>Leit- und Energietechnik (Mess-, Regel- und Zähleranlagen)</v>
          </cell>
        </row>
        <row r="41">
          <cell r="A41" t="str">
            <v>Verdichter in Gasmischanlagen</v>
          </cell>
        </row>
        <row r="42">
          <cell r="A42" t="str">
            <v>Nebenanlagen (Mess-, Regel- und Zähleranlagen)</v>
          </cell>
        </row>
        <row r="43">
          <cell r="A43" t="str">
            <v>Gebäude (Mess-, Regel- und Zähleranlagen)</v>
          </cell>
        </row>
        <row r="44">
          <cell r="A44" t="str">
            <v>Fernwirkanlagen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undesbank.de/de/publikationen/statistiken/statistische-beiheft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8" sqref="C18"/>
    </sheetView>
  </sheetViews>
  <sheetFormatPr baseColWidth="10" defaultRowHeight="13.2"/>
  <cols>
    <col min="1" max="1" width="28" bestFit="1" customWidth="1"/>
    <col min="2" max="2" width="27.88671875" customWidth="1"/>
    <col min="3" max="3" width="32.44140625" bestFit="1" customWidth="1"/>
    <col min="4" max="4" width="81.44140625" bestFit="1" customWidth="1"/>
    <col min="5" max="5" width="17.88671875" bestFit="1" customWidth="1"/>
  </cols>
  <sheetData>
    <row r="1" spans="1:4">
      <c r="A1" t="s">
        <v>551</v>
      </c>
      <c r="B1" s="698" t="s">
        <v>544</v>
      </c>
      <c r="C1" s="698" t="s">
        <v>545</v>
      </c>
      <c r="D1" s="698" t="s">
        <v>40</v>
      </c>
    </row>
    <row r="2" spans="1:4">
      <c r="A2" s="699" t="s">
        <v>552</v>
      </c>
      <c r="B2" s="700" t="s">
        <v>546</v>
      </c>
      <c r="C2" s="700" t="s">
        <v>546</v>
      </c>
      <c r="D2" s="700" t="s">
        <v>547</v>
      </c>
    </row>
    <row r="3" spans="1:4" ht="39.6">
      <c r="A3" s="699" t="s">
        <v>553</v>
      </c>
      <c r="B3" s="701" t="s">
        <v>557</v>
      </c>
      <c r="C3" s="699" t="s">
        <v>561</v>
      </c>
      <c r="D3" s="702" t="s">
        <v>562</v>
      </c>
    </row>
    <row r="4" spans="1:4">
      <c r="A4" s="699" t="s">
        <v>553</v>
      </c>
      <c r="B4" s="699" t="s">
        <v>557</v>
      </c>
      <c r="C4" s="699" t="s">
        <v>558</v>
      </c>
      <c r="D4" s="701" t="s">
        <v>572</v>
      </c>
    </row>
    <row r="5" spans="1:4">
      <c r="A5" s="699" t="s">
        <v>553</v>
      </c>
      <c r="B5" s="701" t="s">
        <v>557</v>
      </c>
      <c r="C5" s="699" t="s">
        <v>559</v>
      </c>
      <c r="D5" s="699" t="s">
        <v>560</v>
      </c>
    </row>
    <row r="6" spans="1:4">
      <c r="A6" s="701" t="s">
        <v>553</v>
      </c>
      <c r="B6" t="s">
        <v>571</v>
      </c>
      <c r="C6" t="s">
        <v>570</v>
      </c>
      <c r="D6" t="s">
        <v>567</v>
      </c>
    </row>
    <row r="7" spans="1:4">
      <c r="A7" s="701" t="s">
        <v>553</v>
      </c>
      <c r="B7" t="s">
        <v>571</v>
      </c>
      <c r="C7" t="s">
        <v>569</v>
      </c>
      <c r="D7" t="s">
        <v>568</v>
      </c>
    </row>
    <row r="9" spans="1:4">
      <c r="A9" s="701" t="s">
        <v>591</v>
      </c>
      <c r="B9" t="s">
        <v>589</v>
      </c>
      <c r="C9" t="s">
        <v>606</v>
      </c>
      <c r="D9" t="s">
        <v>607</v>
      </c>
    </row>
    <row r="10" spans="1:4">
      <c r="A10" s="701" t="s">
        <v>591</v>
      </c>
      <c r="B10" t="s">
        <v>590</v>
      </c>
      <c r="C10" t="s">
        <v>597</v>
      </c>
      <c r="D10" s="718" t="s">
        <v>594</v>
      </c>
    </row>
    <row r="11" spans="1:4">
      <c r="A11" s="701" t="s">
        <v>591</v>
      </c>
      <c r="B11" t="s">
        <v>590</v>
      </c>
      <c r="C11" t="s">
        <v>592</v>
      </c>
      <c r="D11" s="718" t="s">
        <v>593</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66FF66"/>
    <pageSetUpPr fitToPage="1"/>
  </sheetPr>
  <dimension ref="A1:AQ283"/>
  <sheetViews>
    <sheetView zoomScale="56" zoomScaleNormal="56" zoomScaleSheetLayoutView="70" workbookViewId="0">
      <pane ySplit="3" topLeftCell="A4" activePane="bottomLeft" state="frozen"/>
      <selection activeCell="A14" sqref="A14"/>
      <selection pane="bottomLeft"/>
    </sheetView>
  </sheetViews>
  <sheetFormatPr baseColWidth="10" defaultColWidth="11.44140625" defaultRowHeight="15" outlineLevelCol="1"/>
  <cols>
    <col min="1" max="2" width="29.33203125" style="21" customWidth="1"/>
    <col min="3" max="3" width="29.33203125" style="7" hidden="1" customWidth="1" outlineLevel="1"/>
    <col min="4" max="4" width="29.33203125" style="21" customWidth="1" collapsed="1"/>
    <col min="5" max="7" width="29.33203125" style="21" customWidth="1"/>
    <col min="8" max="8" width="29.33203125" style="21" hidden="1" customWidth="1" outlineLevel="1"/>
    <col min="9" max="9" width="29.33203125" style="20" hidden="1" customWidth="1" outlineLevel="1"/>
    <col min="10" max="10" width="29.33203125" style="20" customWidth="1" collapsed="1"/>
    <col min="11" max="14" width="29.33203125" style="20" hidden="1" customWidth="1" outlineLevel="1"/>
    <col min="15" max="15" width="11.44140625" style="20" collapsed="1"/>
    <col min="16" max="37" width="11.44140625" style="20"/>
    <col min="38" max="16384" width="11.44140625" style="21"/>
  </cols>
  <sheetData>
    <row r="1" spans="1:9" ht="17.399999999999999">
      <c r="A1" s="191" t="str">
        <f>"Tatsächlich erzielbare Erlöse (Ist) im Jahr " &amp;  Allgemeines!C12</f>
        <v>Tatsächlich erzielbare Erlöse (Ist) im Jahr 2021</v>
      </c>
      <c r="B1" s="20"/>
      <c r="D1" s="20"/>
      <c r="E1" s="20"/>
      <c r="F1" s="20"/>
      <c r="G1" s="20"/>
      <c r="H1" s="20"/>
    </row>
    <row r="2" spans="1:9">
      <c r="A2" s="20"/>
      <c r="B2" s="20"/>
      <c r="D2" s="20"/>
      <c r="E2" s="20"/>
      <c r="F2" s="20"/>
      <c r="G2" s="20"/>
      <c r="H2" s="20"/>
    </row>
    <row r="3" spans="1:9" s="7" customFormat="1" ht="35.4" customHeight="1">
      <c r="A3" s="757" t="s">
        <v>152</v>
      </c>
      <c r="B3" s="757"/>
      <c r="C3" s="757"/>
      <c r="D3" s="757"/>
      <c r="E3" s="757"/>
      <c r="F3" s="757"/>
      <c r="G3" s="757"/>
      <c r="H3" s="757"/>
      <c r="I3" s="757"/>
    </row>
    <row r="4" spans="1:9" s="7" customFormat="1">
      <c r="A4" s="19"/>
      <c r="B4" s="19"/>
      <c r="C4" s="19"/>
      <c r="D4" s="19"/>
      <c r="E4" s="19"/>
      <c r="F4" s="19"/>
      <c r="G4" s="19"/>
      <c r="H4" s="19"/>
      <c r="I4" s="19"/>
    </row>
    <row r="5" spans="1:9">
      <c r="A5" s="19"/>
      <c r="B5" s="19"/>
      <c r="C5" s="19"/>
      <c r="D5" s="19"/>
      <c r="E5" s="19"/>
      <c r="F5" s="19"/>
      <c r="G5" s="19"/>
      <c r="H5" s="19"/>
      <c r="I5" s="19"/>
    </row>
    <row r="6" spans="1:9" ht="15.6">
      <c r="A6" s="8" t="s">
        <v>100</v>
      </c>
      <c r="B6" s="19"/>
      <c r="C6" s="19"/>
      <c r="D6" s="19"/>
      <c r="E6" s="19"/>
      <c r="F6" s="19"/>
      <c r="G6" s="19"/>
      <c r="H6" s="19"/>
      <c r="I6" s="22"/>
    </row>
    <row r="7" spans="1:9" ht="15.6">
      <c r="A7" s="8"/>
      <c r="B7" s="19"/>
      <c r="C7" s="19"/>
      <c r="D7" s="19"/>
      <c r="E7" s="19"/>
      <c r="F7" s="19"/>
      <c r="G7" s="19"/>
      <c r="H7" s="19"/>
      <c r="I7" s="22"/>
    </row>
    <row r="8" spans="1:9" ht="15.6">
      <c r="A8" s="760" t="s">
        <v>56</v>
      </c>
      <c r="B8" s="23" t="s">
        <v>13</v>
      </c>
      <c r="C8" s="24"/>
      <c r="D8" s="23" t="s">
        <v>13</v>
      </c>
      <c r="E8" s="760" t="s">
        <v>31</v>
      </c>
      <c r="F8" s="25" t="s">
        <v>57</v>
      </c>
      <c r="G8" s="26"/>
      <c r="H8" s="26"/>
      <c r="I8" s="25" t="s">
        <v>58</v>
      </c>
    </row>
    <row r="9" spans="1:9" ht="15.6">
      <c r="A9" s="761"/>
      <c r="B9" s="27" t="s">
        <v>15</v>
      </c>
      <c r="C9" s="28"/>
      <c r="D9" s="27" t="s">
        <v>16</v>
      </c>
      <c r="E9" s="761"/>
      <c r="F9" s="29" t="s">
        <v>59</v>
      </c>
      <c r="G9" s="24"/>
      <c r="H9" s="24"/>
      <c r="I9" s="29" t="s">
        <v>59</v>
      </c>
    </row>
    <row r="10" spans="1:9" ht="15.6">
      <c r="A10" s="30" t="s">
        <v>32</v>
      </c>
      <c r="B10" s="31" t="s">
        <v>17</v>
      </c>
      <c r="C10" s="28"/>
      <c r="D10" s="31" t="s">
        <v>17</v>
      </c>
      <c r="E10" s="32" t="s">
        <v>35</v>
      </c>
      <c r="F10" s="31" t="s">
        <v>17</v>
      </c>
      <c r="G10" s="28"/>
      <c r="H10" s="28"/>
      <c r="I10" s="31" t="s">
        <v>18</v>
      </c>
    </row>
    <row r="11" spans="1:9" ht="15" customHeight="1">
      <c r="A11" s="409"/>
      <c r="B11" s="410"/>
      <c r="C11" s="411"/>
      <c r="D11" s="410"/>
      <c r="E11" s="412"/>
      <c r="F11" s="410"/>
      <c r="G11" s="33"/>
      <c r="H11" s="33"/>
      <c r="I11" s="408"/>
    </row>
    <row r="12" spans="1:9">
      <c r="A12" s="413"/>
      <c r="B12" s="414"/>
      <c r="C12" s="411"/>
      <c r="D12" s="414"/>
      <c r="E12" s="415"/>
      <c r="F12" s="414"/>
      <c r="G12" s="33"/>
      <c r="H12" s="33"/>
      <c r="I12" s="408"/>
    </row>
    <row r="13" spans="1:9">
      <c r="A13" s="413"/>
      <c r="B13" s="414"/>
      <c r="C13" s="411"/>
      <c r="D13" s="414"/>
      <c r="E13" s="415"/>
      <c r="F13" s="414"/>
      <c r="G13" s="33"/>
      <c r="H13" s="33"/>
      <c r="I13" s="408"/>
    </row>
    <row r="14" spans="1:9">
      <c r="A14" s="413"/>
      <c r="B14" s="414"/>
      <c r="C14" s="411"/>
      <c r="D14" s="414"/>
      <c r="E14" s="415"/>
      <c r="F14" s="414"/>
      <c r="G14" s="33"/>
      <c r="H14" s="33"/>
      <c r="I14" s="408"/>
    </row>
    <row r="15" spans="1:9">
      <c r="A15" s="413"/>
      <c r="B15" s="414"/>
      <c r="C15" s="411"/>
      <c r="D15" s="414"/>
      <c r="E15" s="415"/>
      <c r="F15" s="414"/>
      <c r="G15" s="33"/>
      <c r="H15" s="33"/>
      <c r="I15" s="408"/>
    </row>
    <row r="16" spans="1:9">
      <c r="A16" s="413"/>
      <c r="B16" s="414"/>
      <c r="C16" s="411"/>
      <c r="D16" s="414"/>
      <c r="E16" s="415"/>
      <c r="F16" s="414"/>
      <c r="G16" s="33"/>
      <c r="H16" s="33"/>
      <c r="I16" s="408"/>
    </row>
    <row r="17" spans="1:9">
      <c r="A17" s="413"/>
      <c r="B17" s="414"/>
      <c r="C17" s="411"/>
      <c r="D17" s="414"/>
      <c r="E17" s="415"/>
      <c r="F17" s="414"/>
      <c r="G17" s="33"/>
      <c r="H17" s="33"/>
      <c r="I17" s="408"/>
    </row>
    <row r="18" spans="1:9">
      <c r="A18" s="413"/>
      <c r="B18" s="414"/>
      <c r="C18" s="411"/>
      <c r="D18" s="414"/>
      <c r="E18" s="415"/>
      <c r="F18" s="414"/>
      <c r="G18" s="33"/>
      <c r="H18" s="33"/>
      <c r="I18" s="408"/>
    </row>
    <row r="19" spans="1:9">
      <c r="A19" s="413"/>
      <c r="B19" s="414"/>
      <c r="C19" s="411"/>
      <c r="D19" s="414"/>
      <c r="E19" s="415"/>
      <c r="F19" s="414"/>
      <c r="G19" s="33"/>
      <c r="H19" s="33"/>
      <c r="I19" s="408"/>
    </row>
    <row r="20" spans="1:9">
      <c r="A20" s="413" t="s">
        <v>19</v>
      </c>
      <c r="B20" s="414"/>
      <c r="C20" s="411"/>
      <c r="D20" s="414"/>
      <c r="E20" s="415"/>
      <c r="F20" s="414"/>
      <c r="G20" s="33"/>
      <c r="H20" s="33"/>
      <c r="I20" s="408"/>
    </row>
    <row r="21" spans="1:9">
      <c r="A21" s="19"/>
      <c r="B21" s="34"/>
      <c r="C21" s="34"/>
      <c r="D21" s="19"/>
      <c r="E21" s="19"/>
      <c r="F21" s="19"/>
      <c r="G21" s="19"/>
      <c r="H21" s="19"/>
      <c r="I21" s="19"/>
    </row>
    <row r="22" spans="1:9">
      <c r="A22" s="19"/>
      <c r="B22" s="34"/>
      <c r="C22" s="34"/>
      <c r="D22" s="19"/>
      <c r="E22" s="19"/>
      <c r="F22" s="19"/>
      <c r="G22" s="19"/>
      <c r="H22" s="19"/>
      <c r="I22" s="19"/>
    </row>
    <row r="23" spans="1:9" ht="15.6">
      <c r="A23" s="8" t="s">
        <v>101</v>
      </c>
      <c r="B23" s="34"/>
      <c r="C23" s="34"/>
      <c r="D23" s="19"/>
      <c r="E23" s="19"/>
      <c r="F23" s="19"/>
      <c r="G23" s="19"/>
      <c r="H23" s="19"/>
      <c r="I23" s="19"/>
    </row>
    <row r="24" spans="1:9" ht="15.6">
      <c r="A24" s="8"/>
      <c r="B24" s="34"/>
      <c r="C24" s="34"/>
      <c r="D24" s="19"/>
      <c r="E24" s="19"/>
      <c r="F24" s="19"/>
      <c r="G24" s="19"/>
      <c r="H24" s="19"/>
      <c r="I24" s="19"/>
    </row>
    <row r="25" spans="1:9" ht="15.6">
      <c r="A25" s="8" t="s">
        <v>102</v>
      </c>
      <c r="B25" s="19"/>
      <c r="C25" s="19"/>
      <c r="D25" s="19"/>
      <c r="E25" s="19"/>
      <c r="F25" s="19"/>
      <c r="G25" s="19"/>
      <c r="H25" s="19"/>
      <c r="I25" s="22"/>
    </row>
    <row r="26" spans="1:9">
      <c r="A26" s="35" t="s">
        <v>60</v>
      </c>
      <c r="B26" s="19"/>
      <c r="C26" s="19"/>
      <c r="D26" s="19"/>
      <c r="E26" s="19"/>
      <c r="F26" s="19"/>
      <c r="G26" s="19"/>
      <c r="H26" s="19"/>
      <c r="I26" s="22"/>
    </row>
    <row r="27" spans="1:9">
      <c r="A27" s="35"/>
      <c r="B27" s="19"/>
      <c r="C27" s="19"/>
      <c r="D27" s="19"/>
      <c r="E27" s="19"/>
      <c r="F27" s="19"/>
      <c r="G27" s="19"/>
      <c r="H27" s="19"/>
      <c r="I27" s="22"/>
    </row>
    <row r="28" spans="1:9" ht="15.6">
      <c r="A28" s="760" t="s">
        <v>56</v>
      </c>
      <c r="B28" s="23" t="s">
        <v>13</v>
      </c>
      <c r="C28" s="24"/>
      <c r="D28" s="23" t="s">
        <v>13</v>
      </c>
      <c r="E28" s="760" t="s">
        <v>14</v>
      </c>
      <c r="F28" s="25" t="s">
        <v>61</v>
      </c>
      <c r="G28" s="26"/>
      <c r="H28" s="26"/>
      <c r="I28" s="25" t="s">
        <v>58</v>
      </c>
    </row>
    <row r="29" spans="1:9" ht="15.6">
      <c r="A29" s="761"/>
      <c r="B29" s="27" t="s">
        <v>15</v>
      </c>
      <c r="C29" s="28"/>
      <c r="D29" s="27" t="s">
        <v>16</v>
      </c>
      <c r="E29" s="761"/>
      <c r="F29" s="29" t="s">
        <v>59</v>
      </c>
      <c r="G29" s="24"/>
      <c r="H29" s="24"/>
      <c r="I29" s="29" t="s">
        <v>59</v>
      </c>
    </row>
    <row r="30" spans="1:9" ht="15.6">
      <c r="A30" s="30" t="s">
        <v>32</v>
      </c>
      <c r="B30" s="31" t="s">
        <v>17</v>
      </c>
      <c r="C30" s="28"/>
      <c r="D30" s="31" t="s">
        <v>17</v>
      </c>
      <c r="E30" s="32" t="s">
        <v>35</v>
      </c>
      <c r="F30" s="31" t="s">
        <v>17</v>
      </c>
      <c r="G30" s="28"/>
      <c r="H30" s="28"/>
      <c r="I30" s="31" t="s">
        <v>18</v>
      </c>
    </row>
    <row r="31" spans="1:9">
      <c r="A31" s="417"/>
      <c r="B31" s="410"/>
      <c r="C31" s="411">
        <f>IF(B31="",999999999999,B31)</f>
        <v>999999999999</v>
      </c>
      <c r="D31" s="410"/>
      <c r="E31" s="415"/>
      <c r="F31" s="414"/>
      <c r="G31" s="33"/>
      <c r="H31" s="33"/>
      <c r="I31" s="416"/>
    </row>
    <row r="32" spans="1:9">
      <c r="A32" s="417"/>
      <c r="B32" s="414"/>
      <c r="C32" s="411">
        <f t="shared" ref="C32:C50" si="0">IF(B32="",999999999999,B32)</f>
        <v>999999999999</v>
      </c>
      <c r="D32" s="414"/>
      <c r="E32" s="415"/>
      <c r="F32" s="414"/>
      <c r="G32" s="33"/>
      <c r="H32" s="33"/>
      <c r="I32" s="416"/>
    </row>
    <row r="33" spans="1:9">
      <c r="A33" s="417"/>
      <c r="B33" s="414"/>
      <c r="C33" s="411">
        <f t="shared" si="0"/>
        <v>999999999999</v>
      </c>
      <c r="D33" s="414"/>
      <c r="E33" s="415"/>
      <c r="F33" s="414"/>
      <c r="G33" s="33"/>
      <c r="H33" s="33"/>
      <c r="I33" s="416"/>
    </row>
    <row r="34" spans="1:9">
      <c r="A34" s="417"/>
      <c r="B34" s="414"/>
      <c r="C34" s="411">
        <f t="shared" si="0"/>
        <v>999999999999</v>
      </c>
      <c r="D34" s="414"/>
      <c r="E34" s="415"/>
      <c r="F34" s="414"/>
      <c r="G34" s="33"/>
      <c r="H34" s="33"/>
      <c r="I34" s="416"/>
    </row>
    <row r="35" spans="1:9">
      <c r="A35" s="417"/>
      <c r="B35" s="414"/>
      <c r="C35" s="411">
        <f t="shared" si="0"/>
        <v>999999999999</v>
      </c>
      <c r="D35" s="414"/>
      <c r="E35" s="415"/>
      <c r="F35" s="414"/>
      <c r="G35" s="33"/>
      <c r="H35" s="33"/>
      <c r="I35" s="416"/>
    </row>
    <row r="36" spans="1:9">
      <c r="A36" s="417"/>
      <c r="B36" s="414"/>
      <c r="C36" s="411">
        <f t="shared" si="0"/>
        <v>999999999999</v>
      </c>
      <c r="D36" s="414"/>
      <c r="E36" s="415"/>
      <c r="F36" s="414"/>
      <c r="G36" s="33"/>
      <c r="H36" s="33"/>
      <c r="I36" s="416"/>
    </row>
    <row r="37" spans="1:9">
      <c r="A37" s="417"/>
      <c r="B37" s="414"/>
      <c r="C37" s="411">
        <f t="shared" si="0"/>
        <v>999999999999</v>
      </c>
      <c r="D37" s="414"/>
      <c r="E37" s="415"/>
      <c r="F37" s="414"/>
      <c r="G37" s="33"/>
      <c r="H37" s="33"/>
      <c r="I37" s="416"/>
    </row>
    <row r="38" spans="1:9">
      <c r="A38" s="417"/>
      <c r="B38" s="414"/>
      <c r="C38" s="411">
        <f t="shared" si="0"/>
        <v>999999999999</v>
      </c>
      <c r="D38" s="414"/>
      <c r="E38" s="415"/>
      <c r="F38" s="414"/>
      <c r="G38" s="33"/>
      <c r="H38" s="33"/>
      <c r="I38" s="416"/>
    </row>
    <row r="39" spans="1:9">
      <c r="A39" s="417"/>
      <c r="B39" s="414"/>
      <c r="C39" s="411">
        <f t="shared" si="0"/>
        <v>999999999999</v>
      </c>
      <c r="D39" s="414"/>
      <c r="E39" s="415"/>
      <c r="F39" s="414"/>
      <c r="G39" s="33"/>
      <c r="H39" s="33"/>
      <c r="I39" s="416"/>
    </row>
    <row r="40" spans="1:9">
      <c r="A40" s="417"/>
      <c r="B40" s="414"/>
      <c r="C40" s="411">
        <f t="shared" si="0"/>
        <v>999999999999</v>
      </c>
      <c r="D40" s="414"/>
      <c r="E40" s="415"/>
      <c r="F40" s="414"/>
      <c r="G40" s="33"/>
      <c r="H40" s="33"/>
      <c r="I40" s="416"/>
    </row>
    <row r="41" spans="1:9">
      <c r="A41" s="417"/>
      <c r="B41" s="414"/>
      <c r="C41" s="411">
        <f t="shared" si="0"/>
        <v>999999999999</v>
      </c>
      <c r="D41" s="414"/>
      <c r="E41" s="415"/>
      <c r="F41" s="414"/>
      <c r="G41" s="33"/>
      <c r="H41" s="33"/>
      <c r="I41" s="416"/>
    </row>
    <row r="42" spans="1:9">
      <c r="A42" s="417"/>
      <c r="B42" s="414"/>
      <c r="C42" s="411">
        <f t="shared" si="0"/>
        <v>999999999999</v>
      </c>
      <c r="D42" s="414"/>
      <c r="E42" s="415"/>
      <c r="F42" s="414"/>
      <c r="G42" s="33"/>
      <c r="H42" s="33"/>
      <c r="I42" s="416"/>
    </row>
    <row r="43" spans="1:9">
      <c r="A43" s="417"/>
      <c r="B43" s="414"/>
      <c r="C43" s="411">
        <f t="shared" si="0"/>
        <v>999999999999</v>
      </c>
      <c r="D43" s="414"/>
      <c r="E43" s="415"/>
      <c r="F43" s="414"/>
      <c r="G43" s="33"/>
      <c r="H43" s="33"/>
      <c r="I43" s="416"/>
    </row>
    <row r="44" spans="1:9">
      <c r="A44" s="417"/>
      <c r="B44" s="414"/>
      <c r="C44" s="411">
        <f t="shared" si="0"/>
        <v>999999999999</v>
      </c>
      <c r="D44" s="414"/>
      <c r="E44" s="415"/>
      <c r="F44" s="414"/>
      <c r="G44" s="33"/>
      <c r="H44" s="33"/>
      <c r="I44" s="416"/>
    </row>
    <row r="45" spans="1:9">
      <c r="A45" s="418"/>
      <c r="B45" s="414"/>
      <c r="C45" s="411">
        <f t="shared" si="0"/>
        <v>999999999999</v>
      </c>
      <c r="D45" s="414"/>
      <c r="E45" s="415"/>
      <c r="F45" s="414"/>
      <c r="G45" s="33"/>
      <c r="H45" s="33"/>
      <c r="I45" s="416"/>
    </row>
    <row r="46" spans="1:9">
      <c r="A46" s="417"/>
      <c r="B46" s="414"/>
      <c r="C46" s="411">
        <f t="shared" si="0"/>
        <v>999999999999</v>
      </c>
      <c r="D46" s="414"/>
      <c r="E46" s="415"/>
      <c r="F46" s="414"/>
      <c r="G46" s="33"/>
      <c r="H46" s="33"/>
      <c r="I46" s="416"/>
    </row>
    <row r="47" spans="1:9">
      <c r="A47" s="417"/>
      <c r="B47" s="414"/>
      <c r="C47" s="411">
        <f t="shared" si="0"/>
        <v>999999999999</v>
      </c>
      <c r="D47" s="414"/>
      <c r="E47" s="415"/>
      <c r="F47" s="414"/>
      <c r="G47" s="33"/>
      <c r="H47" s="33"/>
      <c r="I47" s="416"/>
    </row>
    <row r="48" spans="1:9">
      <c r="A48" s="417"/>
      <c r="B48" s="414"/>
      <c r="C48" s="411">
        <f t="shared" si="0"/>
        <v>999999999999</v>
      </c>
      <c r="D48" s="414"/>
      <c r="E48" s="415"/>
      <c r="F48" s="414"/>
      <c r="G48" s="33"/>
      <c r="H48" s="33"/>
      <c r="I48" s="416"/>
    </row>
    <row r="49" spans="1:9">
      <c r="A49" s="417"/>
      <c r="B49" s="414"/>
      <c r="C49" s="411">
        <f t="shared" si="0"/>
        <v>999999999999</v>
      </c>
      <c r="D49" s="414"/>
      <c r="E49" s="415"/>
      <c r="F49" s="414"/>
      <c r="G49" s="33"/>
      <c r="H49" s="33"/>
      <c r="I49" s="416"/>
    </row>
    <row r="50" spans="1:9">
      <c r="A50" s="418" t="s">
        <v>165</v>
      </c>
      <c r="B50" s="415"/>
      <c r="C50" s="411">
        <f t="shared" si="0"/>
        <v>999999999999</v>
      </c>
      <c r="D50" s="415"/>
      <c r="E50" s="415"/>
      <c r="F50" s="415"/>
      <c r="G50" s="33"/>
      <c r="H50" s="33"/>
      <c r="I50" s="416"/>
    </row>
    <row r="51" spans="1:9">
      <c r="A51" s="7"/>
      <c r="B51" s="7"/>
      <c r="C51" s="33"/>
      <c r="D51" s="7"/>
      <c r="E51" s="7"/>
      <c r="F51" s="7"/>
      <c r="G51" s="7"/>
      <c r="H51" s="7"/>
      <c r="I51" s="7"/>
    </row>
    <row r="52" spans="1:9">
      <c r="A52" s="7"/>
      <c r="B52" s="7"/>
      <c r="C52" s="33"/>
      <c r="D52" s="7"/>
      <c r="E52" s="7"/>
      <c r="F52" s="7"/>
      <c r="G52" s="7"/>
      <c r="H52" s="7"/>
      <c r="I52" s="7"/>
    </row>
    <row r="53" spans="1:9" ht="15.6">
      <c r="A53" s="8" t="s">
        <v>103</v>
      </c>
      <c r="B53" s="19"/>
      <c r="C53" s="33"/>
      <c r="D53" s="19"/>
      <c r="E53" s="19"/>
      <c r="F53" s="19"/>
      <c r="G53" s="19"/>
      <c r="H53" s="19"/>
      <c r="I53" s="22"/>
    </row>
    <row r="54" spans="1:9">
      <c r="A54" s="35" t="s">
        <v>60</v>
      </c>
      <c r="B54" s="19"/>
      <c r="C54" s="33"/>
      <c r="D54" s="19"/>
      <c r="E54" s="19"/>
      <c r="F54" s="19"/>
      <c r="G54" s="19"/>
      <c r="H54" s="19"/>
      <c r="I54" s="22"/>
    </row>
    <row r="55" spans="1:9">
      <c r="A55" s="35"/>
      <c r="B55" s="19"/>
      <c r="C55" s="33"/>
      <c r="D55" s="19"/>
      <c r="E55" s="19"/>
      <c r="F55" s="19"/>
      <c r="G55" s="19"/>
      <c r="H55" s="19"/>
      <c r="I55" s="22"/>
    </row>
    <row r="56" spans="1:9" ht="15.6">
      <c r="A56" s="760" t="s">
        <v>56</v>
      </c>
      <c r="B56" s="23" t="s">
        <v>62</v>
      </c>
      <c r="C56" s="33"/>
      <c r="D56" s="36" t="s">
        <v>62</v>
      </c>
      <c r="E56" s="760" t="s">
        <v>14</v>
      </c>
      <c r="F56" s="25" t="s">
        <v>61</v>
      </c>
      <c r="G56" s="26"/>
      <c r="H56" s="26"/>
      <c r="I56" s="25" t="s">
        <v>63</v>
      </c>
    </row>
    <row r="57" spans="1:9" ht="15.6">
      <c r="A57" s="761"/>
      <c r="B57" s="27" t="s">
        <v>15</v>
      </c>
      <c r="C57" s="33"/>
      <c r="D57" s="37" t="s">
        <v>16</v>
      </c>
      <c r="E57" s="761"/>
      <c r="F57" s="29" t="s">
        <v>64</v>
      </c>
      <c r="G57" s="24"/>
      <c r="H57" s="24"/>
      <c r="I57" s="29" t="s">
        <v>64</v>
      </c>
    </row>
    <row r="58" spans="1:9" ht="15.6">
      <c r="A58" s="30" t="s">
        <v>32</v>
      </c>
      <c r="B58" s="31" t="s">
        <v>21</v>
      </c>
      <c r="C58" s="33"/>
      <c r="D58" s="30" t="s">
        <v>21</v>
      </c>
      <c r="E58" s="32" t="s">
        <v>35</v>
      </c>
      <c r="F58" s="31" t="s">
        <v>21</v>
      </c>
      <c r="G58" s="28"/>
      <c r="H58" s="28"/>
      <c r="I58" s="31" t="s">
        <v>23</v>
      </c>
    </row>
    <row r="59" spans="1:9">
      <c r="A59" s="417"/>
      <c r="B59" s="419"/>
      <c r="C59" s="411">
        <f>IF(B59="",999999999999,B59)</f>
        <v>999999999999</v>
      </c>
      <c r="D59" s="414"/>
      <c r="E59" s="415"/>
      <c r="F59" s="414"/>
      <c r="G59" s="33"/>
      <c r="H59" s="33"/>
      <c r="I59" s="415"/>
    </row>
    <row r="60" spans="1:9">
      <c r="A60" s="417"/>
      <c r="B60" s="419"/>
      <c r="C60" s="411">
        <f>IF(B60="",999999999999,B60)</f>
        <v>999999999999</v>
      </c>
      <c r="D60" s="414"/>
      <c r="E60" s="415"/>
      <c r="F60" s="414"/>
      <c r="G60" s="33"/>
      <c r="H60" s="33"/>
      <c r="I60" s="415"/>
    </row>
    <row r="61" spans="1:9">
      <c r="A61" s="417"/>
      <c r="B61" s="419"/>
      <c r="C61" s="411">
        <f>IF(B61="",999999999999,B61)</f>
        <v>999999999999</v>
      </c>
      <c r="D61" s="414"/>
      <c r="E61" s="415"/>
      <c r="F61" s="414"/>
      <c r="G61" s="33"/>
      <c r="H61" s="33"/>
      <c r="I61" s="415"/>
    </row>
    <row r="62" spans="1:9">
      <c r="A62" s="417"/>
      <c r="B62" s="419"/>
      <c r="C62" s="411">
        <f>IF(B62="",999999999999,B62)</f>
        <v>999999999999</v>
      </c>
      <c r="D62" s="414"/>
      <c r="E62" s="415"/>
      <c r="F62" s="414"/>
      <c r="G62" s="33"/>
      <c r="H62" s="33"/>
      <c r="I62" s="415"/>
    </row>
    <row r="63" spans="1:9">
      <c r="A63" s="417"/>
      <c r="B63" s="419"/>
      <c r="C63" s="411">
        <f t="shared" ref="C63:C78" si="1">IF(B63="",999999999999,B63)</f>
        <v>999999999999</v>
      </c>
      <c r="D63" s="414"/>
      <c r="E63" s="415"/>
      <c r="F63" s="414"/>
      <c r="G63" s="33"/>
      <c r="H63" s="33"/>
      <c r="I63" s="415"/>
    </row>
    <row r="64" spans="1:9">
      <c r="A64" s="417"/>
      <c r="B64" s="419"/>
      <c r="C64" s="411">
        <f t="shared" si="1"/>
        <v>999999999999</v>
      </c>
      <c r="D64" s="414"/>
      <c r="E64" s="415"/>
      <c r="F64" s="414"/>
      <c r="G64" s="33"/>
      <c r="H64" s="33"/>
      <c r="I64" s="415"/>
    </row>
    <row r="65" spans="1:9">
      <c r="A65" s="417"/>
      <c r="B65" s="419"/>
      <c r="C65" s="411">
        <f t="shared" si="1"/>
        <v>999999999999</v>
      </c>
      <c r="D65" s="414"/>
      <c r="E65" s="415"/>
      <c r="F65" s="414"/>
      <c r="G65" s="33"/>
      <c r="H65" s="33"/>
      <c r="I65" s="415"/>
    </row>
    <row r="66" spans="1:9">
      <c r="A66" s="417"/>
      <c r="B66" s="419"/>
      <c r="C66" s="411">
        <f t="shared" si="1"/>
        <v>999999999999</v>
      </c>
      <c r="D66" s="414"/>
      <c r="E66" s="415"/>
      <c r="F66" s="414"/>
      <c r="G66" s="33"/>
      <c r="H66" s="33"/>
      <c r="I66" s="415"/>
    </row>
    <row r="67" spans="1:9">
      <c r="A67" s="417"/>
      <c r="B67" s="419"/>
      <c r="C67" s="411">
        <f t="shared" si="1"/>
        <v>999999999999</v>
      </c>
      <c r="D67" s="414"/>
      <c r="E67" s="415"/>
      <c r="F67" s="414"/>
      <c r="G67" s="33"/>
      <c r="H67" s="33"/>
      <c r="I67" s="415"/>
    </row>
    <row r="68" spans="1:9">
      <c r="A68" s="417"/>
      <c r="B68" s="419"/>
      <c r="C68" s="411">
        <f t="shared" si="1"/>
        <v>999999999999</v>
      </c>
      <c r="D68" s="414"/>
      <c r="E68" s="415"/>
      <c r="F68" s="414"/>
      <c r="G68" s="33"/>
      <c r="H68" s="33"/>
      <c r="I68" s="415"/>
    </row>
    <row r="69" spans="1:9">
      <c r="A69" s="417"/>
      <c r="B69" s="419"/>
      <c r="C69" s="411">
        <f t="shared" si="1"/>
        <v>999999999999</v>
      </c>
      <c r="D69" s="414"/>
      <c r="E69" s="415"/>
      <c r="F69" s="414"/>
      <c r="G69" s="33"/>
      <c r="H69" s="33"/>
      <c r="I69" s="415"/>
    </row>
    <row r="70" spans="1:9">
      <c r="A70" s="417"/>
      <c r="B70" s="419"/>
      <c r="C70" s="411">
        <f t="shared" si="1"/>
        <v>999999999999</v>
      </c>
      <c r="D70" s="414"/>
      <c r="E70" s="415"/>
      <c r="F70" s="414"/>
      <c r="G70" s="33"/>
      <c r="H70" s="33"/>
      <c r="I70" s="415"/>
    </row>
    <row r="71" spans="1:9">
      <c r="A71" s="417"/>
      <c r="B71" s="419"/>
      <c r="C71" s="411">
        <f t="shared" si="1"/>
        <v>999999999999</v>
      </c>
      <c r="D71" s="414"/>
      <c r="E71" s="415"/>
      <c r="F71" s="414"/>
      <c r="G71" s="33"/>
      <c r="H71" s="33"/>
      <c r="I71" s="415"/>
    </row>
    <row r="72" spans="1:9">
      <c r="A72" s="417"/>
      <c r="B72" s="419"/>
      <c r="C72" s="411">
        <f t="shared" si="1"/>
        <v>999999999999</v>
      </c>
      <c r="D72" s="414"/>
      <c r="E72" s="415"/>
      <c r="F72" s="414"/>
      <c r="G72" s="33"/>
      <c r="H72" s="33"/>
      <c r="I72" s="415"/>
    </row>
    <row r="73" spans="1:9">
      <c r="A73" s="417"/>
      <c r="B73" s="419"/>
      <c r="C73" s="411">
        <f t="shared" si="1"/>
        <v>999999999999</v>
      </c>
      <c r="D73" s="414"/>
      <c r="E73" s="415"/>
      <c r="F73" s="414"/>
      <c r="G73" s="33"/>
      <c r="H73" s="33"/>
      <c r="I73" s="415"/>
    </row>
    <row r="74" spans="1:9">
      <c r="A74" s="417"/>
      <c r="B74" s="419"/>
      <c r="C74" s="411">
        <f t="shared" si="1"/>
        <v>999999999999</v>
      </c>
      <c r="D74" s="414"/>
      <c r="E74" s="415"/>
      <c r="F74" s="414"/>
      <c r="G74" s="33"/>
      <c r="H74" s="33"/>
      <c r="I74" s="415"/>
    </row>
    <row r="75" spans="1:9">
      <c r="A75" s="417"/>
      <c r="B75" s="419"/>
      <c r="C75" s="411">
        <f t="shared" si="1"/>
        <v>999999999999</v>
      </c>
      <c r="D75" s="414"/>
      <c r="E75" s="415"/>
      <c r="F75" s="414"/>
      <c r="G75" s="33"/>
      <c r="H75" s="33"/>
      <c r="I75" s="415"/>
    </row>
    <row r="76" spans="1:9">
      <c r="A76" s="417"/>
      <c r="B76" s="419"/>
      <c r="C76" s="411">
        <f t="shared" si="1"/>
        <v>999999999999</v>
      </c>
      <c r="D76" s="414"/>
      <c r="E76" s="415"/>
      <c r="F76" s="414"/>
      <c r="G76" s="33"/>
      <c r="H76" s="33"/>
      <c r="I76" s="415"/>
    </row>
    <row r="77" spans="1:9">
      <c r="A77" s="417"/>
      <c r="B77" s="419"/>
      <c r="C77" s="411">
        <f t="shared" si="1"/>
        <v>999999999999</v>
      </c>
      <c r="D77" s="414"/>
      <c r="E77" s="415"/>
      <c r="F77" s="414"/>
      <c r="G77" s="33"/>
      <c r="H77" s="33"/>
      <c r="I77" s="415"/>
    </row>
    <row r="78" spans="1:9">
      <c r="A78" s="418" t="s">
        <v>166</v>
      </c>
      <c r="B78" s="420"/>
      <c r="C78" s="411">
        <f t="shared" si="1"/>
        <v>999999999999</v>
      </c>
      <c r="D78" s="415"/>
      <c r="E78" s="415"/>
      <c r="F78" s="415"/>
      <c r="G78" s="33"/>
      <c r="H78" s="33"/>
      <c r="I78" s="415"/>
    </row>
    <row r="79" spans="1:9">
      <c r="A79" s="38"/>
      <c r="B79" s="33"/>
      <c r="C79" s="33"/>
      <c r="D79" s="33"/>
      <c r="E79" s="33"/>
      <c r="F79" s="33"/>
      <c r="G79" s="33"/>
      <c r="H79" s="33"/>
      <c r="I79" s="33"/>
    </row>
    <row r="80" spans="1:9" s="20" customFormat="1">
      <c r="A80" s="38"/>
      <c r="B80" s="33"/>
      <c r="C80" s="33"/>
      <c r="D80" s="33"/>
      <c r="E80" s="33"/>
      <c r="F80" s="33"/>
      <c r="G80" s="33"/>
      <c r="H80" s="33"/>
      <c r="I80" s="33"/>
    </row>
    <row r="81" spans="1:37" ht="15.6">
      <c r="A81" s="8" t="s">
        <v>65</v>
      </c>
      <c r="B81" s="19"/>
      <c r="C81" s="19"/>
      <c r="D81" s="19"/>
      <c r="E81" s="19"/>
      <c r="F81" s="19"/>
      <c r="G81" s="19"/>
      <c r="H81" s="19"/>
      <c r="I81" s="22"/>
    </row>
    <row r="82" spans="1:37" s="42" customFormat="1" ht="10.199999999999999">
      <c r="A82" s="35" t="s">
        <v>66</v>
      </c>
      <c r="B82" s="39"/>
      <c r="C82" s="39"/>
      <c r="D82" s="39"/>
      <c r="E82" s="39"/>
      <c r="F82" s="39"/>
      <c r="G82" s="39"/>
      <c r="H82" s="39"/>
      <c r="I82" s="40"/>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row>
    <row r="83" spans="1:37" ht="15.6">
      <c r="A83" s="8"/>
      <c r="B83" s="19"/>
      <c r="C83" s="19"/>
      <c r="D83" s="19"/>
      <c r="E83" s="19"/>
      <c r="F83" s="19"/>
      <c r="G83" s="19"/>
      <c r="H83" s="19"/>
      <c r="I83" s="22"/>
    </row>
    <row r="84" spans="1:37" s="46" customFormat="1" ht="15.6">
      <c r="A84" s="43" t="s">
        <v>67</v>
      </c>
      <c r="B84" s="44" t="s">
        <v>67</v>
      </c>
      <c r="C84" s="45"/>
      <c r="D84" s="44" t="s">
        <v>68</v>
      </c>
      <c r="E84" s="44" t="s">
        <v>68</v>
      </c>
      <c r="F84" s="25" t="s">
        <v>69</v>
      </c>
      <c r="G84" s="26"/>
      <c r="H84" s="26"/>
      <c r="I84" s="25" t="s">
        <v>69</v>
      </c>
    </row>
    <row r="85" spans="1:37" s="46" customFormat="1" ht="15.6">
      <c r="A85" s="47"/>
      <c r="B85" s="48" t="s">
        <v>70</v>
      </c>
      <c r="C85" s="45"/>
      <c r="D85" s="48"/>
      <c r="E85" s="48" t="s">
        <v>70</v>
      </c>
      <c r="F85" s="48" t="s">
        <v>71</v>
      </c>
      <c r="G85" s="45"/>
      <c r="H85" s="45"/>
      <c r="I85" s="48" t="s">
        <v>72</v>
      </c>
    </row>
    <row r="86" spans="1:37" s="46" customFormat="1" ht="15.6">
      <c r="A86" s="49" t="s">
        <v>17</v>
      </c>
      <c r="B86" s="50" t="s">
        <v>73</v>
      </c>
      <c r="C86" s="45"/>
      <c r="D86" s="50"/>
      <c r="E86" s="50" t="s">
        <v>73</v>
      </c>
      <c r="F86" s="50" t="s">
        <v>18</v>
      </c>
      <c r="G86" s="45"/>
      <c r="H86" s="45"/>
      <c r="I86" s="50" t="s">
        <v>18</v>
      </c>
    </row>
    <row r="87" spans="1:37" s="20" customFormat="1">
      <c r="A87" s="421"/>
      <c r="B87" s="422" t="s">
        <v>1</v>
      </c>
      <c r="C87" s="464"/>
      <c r="D87" s="423"/>
      <c r="E87" s="422" t="s">
        <v>1</v>
      </c>
      <c r="F87" s="413"/>
      <c r="G87" s="52"/>
      <c r="H87" s="52"/>
      <c r="I87" s="409"/>
    </row>
    <row r="88" spans="1:37" s="46" customFormat="1" ht="15.6">
      <c r="A88" s="44" t="s">
        <v>74</v>
      </c>
      <c r="B88" s="44" t="s">
        <v>74</v>
      </c>
      <c r="C88" s="45"/>
      <c r="D88" s="44" t="s">
        <v>75</v>
      </c>
      <c r="E88" s="44" t="s">
        <v>75</v>
      </c>
      <c r="F88" s="53" t="s">
        <v>76</v>
      </c>
      <c r="G88" s="26"/>
      <c r="H88" s="26"/>
      <c r="I88" s="53" t="s">
        <v>77</v>
      </c>
    </row>
    <row r="89" spans="1:37" s="46" customFormat="1" ht="15.6">
      <c r="A89" s="48"/>
      <c r="B89" s="48" t="s">
        <v>70</v>
      </c>
      <c r="C89" s="45"/>
      <c r="D89" s="48"/>
      <c r="E89" s="48" t="s">
        <v>70</v>
      </c>
      <c r="F89" s="48" t="s">
        <v>71</v>
      </c>
      <c r="G89" s="45"/>
      <c r="H89" s="45"/>
      <c r="I89" s="48" t="s">
        <v>72</v>
      </c>
    </row>
    <row r="90" spans="1:37" s="46" customFormat="1" ht="15.6">
      <c r="A90" s="50" t="s">
        <v>21</v>
      </c>
      <c r="B90" s="50" t="s">
        <v>73</v>
      </c>
      <c r="C90" s="45"/>
      <c r="D90" s="50"/>
      <c r="E90" s="50" t="s">
        <v>73</v>
      </c>
      <c r="F90" s="50" t="s">
        <v>23</v>
      </c>
      <c r="G90" s="45"/>
      <c r="H90" s="45"/>
      <c r="I90" s="50" t="s">
        <v>23</v>
      </c>
    </row>
    <row r="91" spans="1:37" s="20" customFormat="1">
      <c r="A91" s="424"/>
      <c r="B91" s="422" t="s">
        <v>1</v>
      </c>
      <c r="C91" s="464"/>
      <c r="D91" s="423"/>
      <c r="E91" s="422" t="s">
        <v>1</v>
      </c>
      <c r="F91" s="413"/>
      <c r="G91" s="52"/>
      <c r="H91" s="52"/>
      <c r="I91" s="413"/>
    </row>
    <row r="92" spans="1:37" s="20" customFormat="1">
      <c r="A92" s="54"/>
      <c r="B92" s="51"/>
      <c r="C92" s="51"/>
      <c r="D92" s="54"/>
      <c r="E92" s="54"/>
      <c r="F92" s="52"/>
      <c r="G92" s="52"/>
      <c r="H92" s="52"/>
      <c r="I92" s="52"/>
    </row>
    <row r="93" spans="1:37" s="20" customFormat="1">
      <c r="A93" s="54"/>
      <c r="B93" s="51"/>
      <c r="C93" s="51"/>
      <c r="D93" s="54"/>
      <c r="E93" s="54"/>
      <c r="F93" s="52"/>
      <c r="G93" s="52"/>
      <c r="H93" s="52"/>
      <c r="I93" s="52"/>
    </row>
    <row r="94" spans="1:37" s="20" customFormat="1" ht="15.6">
      <c r="A94" s="8" t="s">
        <v>150</v>
      </c>
      <c r="B94" s="19"/>
      <c r="C94" s="19"/>
      <c r="D94" s="19"/>
      <c r="E94" s="19"/>
      <c r="F94" s="19"/>
      <c r="G94" s="19"/>
      <c r="H94" s="19"/>
      <c r="I94" s="22"/>
    </row>
    <row r="95" spans="1:37" s="20" customFormat="1" ht="15.6">
      <c r="A95" s="8"/>
      <c r="B95" s="19"/>
      <c r="C95" s="19"/>
      <c r="D95" s="19"/>
      <c r="E95" s="19"/>
      <c r="F95" s="19"/>
      <c r="G95" s="19"/>
      <c r="H95" s="19"/>
      <c r="I95" s="22"/>
    </row>
    <row r="96" spans="1:37" s="57" customFormat="1" ht="33.75" customHeight="1">
      <c r="A96" s="760" t="s">
        <v>56</v>
      </c>
      <c r="B96" s="25" t="s">
        <v>78</v>
      </c>
      <c r="C96" s="26"/>
      <c r="D96" s="55" t="s">
        <v>24</v>
      </c>
      <c r="E96" s="56" t="s">
        <v>25</v>
      </c>
      <c r="F96" s="56" t="s">
        <v>26</v>
      </c>
      <c r="G96" s="28"/>
      <c r="H96" s="28"/>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row>
    <row r="97" spans="1:37" s="57" customFormat="1" ht="15.6">
      <c r="A97" s="761"/>
      <c r="B97" s="58" t="s">
        <v>79</v>
      </c>
      <c r="C97" s="228"/>
      <c r="D97" s="60"/>
      <c r="E97" s="27"/>
      <c r="F97" s="27"/>
      <c r="G97" s="28"/>
      <c r="H97" s="28"/>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row>
    <row r="98" spans="1:37" s="57" customFormat="1" ht="15.6">
      <c r="A98" s="30" t="s">
        <v>32</v>
      </c>
      <c r="B98" s="31" t="s">
        <v>17</v>
      </c>
      <c r="C98" s="223"/>
      <c r="D98" s="31"/>
      <c r="E98" s="31" t="s">
        <v>22</v>
      </c>
      <c r="F98" s="31" t="s">
        <v>22</v>
      </c>
      <c r="G98" s="28"/>
      <c r="H98" s="28"/>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row>
    <row r="99" spans="1:37">
      <c r="A99" s="450"/>
      <c r="B99" s="451"/>
      <c r="C99" s="452"/>
      <c r="D99" s="451"/>
      <c r="E99" s="251">
        <f>E11*D99</f>
        <v>0</v>
      </c>
      <c r="F99" s="251">
        <f>(B99-D99*F11)*I11/100</f>
        <v>0</v>
      </c>
      <c r="G99" s="61"/>
      <c r="H99" s="61"/>
      <c r="AK99" s="21"/>
    </row>
    <row r="100" spans="1:37">
      <c r="A100" s="453"/>
      <c r="B100" s="451"/>
      <c r="C100" s="452"/>
      <c r="D100" s="451"/>
      <c r="E100" s="251">
        <f t="shared" ref="E100:E108" si="2">E12*D100</f>
        <v>0</v>
      </c>
      <c r="F100" s="251">
        <f t="shared" ref="F100:F108" si="3">(B100-D100*F12)*I12/100</f>
        <v>0</v>
      </c>
      <c r="G100" s="61"/>
      <c r="H100" s="61"/>
      <c r="AK100" s="21"/>
    </row>
    <row r="101" spans="1:37">
      <c r="A101" s="453"/>
      <c r="B101" s="451"/>
      <c r="C101" s="452"/>
      <c r="D101" s="451"/>
      <c r="E101" s="251">
        <f t="shared" si="2"/>
        <v>0</v>
      </c>
      <c r="F101" s="251">
        <f t="shared" si="3"/>
        <v>0</v>
      </c>
      <c r="G101" s="61"/>
      <c r="H101" s="61"/>
      <c r="AK101" s="21"/>
    </row>
    <row r="102" spans="1:37">
      <c r="A102" s="453"/>
      <c r="B102" s="451"/>
      <c r="C102" s="452"/>
      <c r="D102" s="451"/>
      <c r="E102" s="251">
        <f t="shared" si="2"/>
        <v>0</v>
      </c>
      <c r="F102" s="251">
        <f t="shared" si="3"/>
        <v>0</v>
      </c>
      <c r="G102" s="61"/>
      <c r="H102" s="61"/>
      <c r="AK102" s="21"/>
    </row>
    <row r="103" spans="1:37">
      <c r="A103" s="453"/>
      <c r="B103" s="451"/>
      <c r="C103" s="452"/>
      <c r="D103" s="451"/>
      <c r="E103" s="251">
        <f t="shared" si="2"/>
        <v>0</v>
      </c>
      <c r="F103" s="251">
        <f t="shared" si="3"/>
        <v>0</v>
      </c>
      <c r="G103" s="61"/>
      <c r="H103" s="61"/>
      <c r="AK103" s="21"/>
    </row>
    <row r="104" spans="1:37">
      <c r="A104" s="453"/>
      <c r="B104" s="451"/>
      <c r="C104" s="452"/>
      <c r="D104" s="451"/>
      <c r="E104" s="251">
        <f t="shared" si="2"/>
        <v>0</v>
      </c>
      <c r="F104" s="251">
        <f t="shared" si="3"/>
        <v>0</v>
      </c>
      <c r="G104" s="61"/>
      <c r="H104" s="61"/>
      <c r="AK104" s="21"/>
    </row>
    <row r="105" spans="1:37">
      <c r="A105" s="453"/>
      <c r="B105" s="451"/>
      <c r="C105" s="452"/>
      <c r="D105" s="451"/>
      <c r="E105" s="251">
        <f t="shared" si="2"/>
        <v>0</v>
      </c>
      <c r="F105" s="251">
        <f t="shared" si="3"/>
        <v>0</v>
      </c>
      <c r="G105" s="61"/>
      <c r="H105" s="61"/>
      <c r="AK105" s="21"/>
    </row>
    <row r="106" spans="1:37">
      <c r="A106" s="453"/>
      <c r="B106" s="451"/>
      <c r="C106" s="452"/>
      <c r="D106" s="451"/>
      <c r="E106" s="251">
        <f t="shared" si="2"/>
        <v>0</v>
      </c>
      <c r="F106" s="251">
        <f t="shared" si="3"/>
        <v>0</v>
      </c>
      <c r="G106" s="61"/>
      <c r="H106" s="61"/>
      <c r="AK106" s="21"/>
    </row>
    <row r="107" spans="1:37">
      <c r="A107" s="453"/>
      <c r="B107" s="451"/>
      <c r="C107" s="452"/>
      <c r="D107" s="451"/>
      <c r="E107" s="251">
        <f t="shared" si="2"/>
        <v>0</v>
      </c>
      <c r="F107" s="251">
        <f t="shared" si="3"/>
        <v>0</v>
      </c>
      <c r="G107" s="61"/>
      <c r="H107" s="61"/>
      <c r="AK107" s="21"/>
    </row>
    <row r="108" spans="1:37">
      <c r="A108" s="453" t="s">
        <v>19</v>
      </c>
      <c r="B108" s="451"/>
      <c r="C108" s="452"/>
      <c r="D108" s="451"/>
      <c r="E108" s="251">
        <f t="shared" si="2"/>
        <v>0</v>
      </c>
      <c r="F108" s="251">
        <f t="shared" si="3"/>
        <v>0</v>
      </c>
      <c r="G108" s="61"/>
      <c r="H108" s="61"/>
      <c r="AK108" s="21"/>
    </row>
    <row r="109" spans="1:37" s="65" customFormat="1" ht="15.6">
      <c r="A109" s="62" t="s">
        <v>27</v>
      </c>
      <c r="B109" s="261">
        <f>SUM(B99:B108)</f>
        <v>0</v>
      </c>
      <c r="C109" s="294"/>
      <c r="D109" s="261">
        <f>SUM(D99:D108)</f>
        <v>0</v>
      </c>
      <c r="E109" s="261">
        <f>SUM(E99:E108)</f>
        <v>0</v>
      </c>
      <c r="F109" s="261">
        <f>SUM(F99:F108)</f>
        <v>0</v>
      </c>
      <c r="G109" s="63"/>
      <c r="H109" s="63"/>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row>
    <row r="110" spans="1:37" s="65" customFormat="1" ht="15.6">
      <c r="A110" s="62" t="s">
        <v>28</v>
      </c>
      <c r="B110" s="281"/>
      <c r="C110" s="295"/>
      <c r="D110" s="281"/>
      <c r="E110" s="282"/>
      <c r="F110" s="261">
        <f>E109+F109</f>
        <v>0</v>
      </c>
      <c r="G110" s="63"/>
      <c r="H110" s="63"/>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row>
    <row r="111" spans="1:37" s="65" customFormat="1" ht="15.6">
      <c r="A111" s="67"/>
      <c r="B111" s="66"/>
      <c r="C111" s="224"/>
      <c r="D111" s="66"/>
      <c r="E111" s="68"/>
      <c r="F111" s="63"/>
      <c r="G111" s="63"/>
      <c r="H111" s="63"/>
      <c r="I111" s="68"/>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row>
    <row r="112" spans="1:37" s="65" customFormat="1" ht="15.6">
      <c r="A112" s="67"/>
      <c r="B112" s="66"/>
      <c r="C112" s="224"/>
      <c r="D112" s="66"/>
      <c r="E112" s="68"/>
      <c r="F112" s="69"/>
      <c r="G112" s="63"/>
      <c r="H112" s="63"/>
      <c r="I112" s="68"/>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row>
    <row r="113" spans="1:16" s="20" customFormat="1" ht="15.6">
      <c r="A113" s="8" t="s">
        <v>151</v>
      </c>
      <c r="B113" s="19"/>
      <c r="C113" s="225"/>
      <c r="D113" s="19"/>
      <c r="E113" s="19"/>
      <c r="F113" s="19"/>
      <c r="G113" s="19"/>
      <c r="H113" s="19"/>
      <c r="I113" s="7"/>
    </row>
    <row r="114" spans="1:16" s="20" customFormat="1" ht="15.6">
      <c r="A114" s="8"/>
      <c r="B114" s="19"/>
      <c r="C114" s="225"/>
      <c r="D114" s="19"/>
      <c r="E114" s="19"/>
      <c r="F114" s="19"/>
      <c r="G114" s="19"/>
      <c r="H114" s="19"/>
      <c r="I114" s="7"/>
    </row>
    <row r="115" spans="1:16" ht="15" customHeight="1">
      <c r="A115" s="760" t="s">
        <v>56</v>
      </c>
      <c r="B115" s="760" t="s">
        <v>80</v>
      </c>
      <c r="C115" s="226"/>
      <c r="D115" s="758" t="s">
        <v>13</v>
      </c>
      <c r="E115" s="762" t="str">
        <f>IF(Allgemeines!$C$15="Kalenderjahr","Jahreshöchstleistung",CONCATENATE("Jahreshöchstleistung 10/",Allgemeines!$C$12-1," bis 09/",Allgemeines!$C$12))</f>
        <v>Jahreshöchstleistung 10/2020 bis 09/2021</v>
      </c>
      <c r="F115" s="762" t="str">
        <f>IF(Allgemeines!$C$15="Kalenderjahr","Angabe entfällt",CONCATENATE("Jahreshöchstleistung 10/",Allgemeines!$C$12," bis 09/",Allgemeines!$C$12+1))</f>
        <v>Jahreshöchstleistung 10/2021 bis 09/2022</v>
      </c>
      <c r="G115" s="758" t="s">
        <v>29</v>
      </c>
      <c r="H115" s="758" t="s">
        <v>81</v>
      </c>
      <c r="I115" s="758" t="s">
        <v>82</v>
      </c>
      <c r="J115" s="758" t="s">
        <v>30</v>
      </c>
      <c r="K115" s="762" t="s">
        <v>172</v>
      </c>
      <c r="L115" s="762" t="s">
        <v>171</v>
      </c>
      <c r="M115" s="762" t="s">
        <v>169</v>
      </c>
      <c r="N115" s="762" t="s">
        <v>170</v>
      </c>
    </row>
    <row r="116" spans="1:16" ht="15" customHeight="1">
      <c r="A116" s="761"/>
      <c r="B116" s="761"/>
      <c r="C116" s="226"/>
      <c r="D116" s="759"/>
      <c r="E116" s="759"/>
      <c r="F116" s="759"/>
      <c r="G116" s="759"/>
      <c r="H116" s="759"/>
      <c r="I116" s="759"/>
      <c r="J116" s="759"/>
      <c r="K116" s="759"/>
      <c r="L116" s="759"/>
      <c r="M116" s="759"/>
      <c r="N116" s="759"/>
    </row>
    <row r="117" spans="1:16" ht="15.6">
      <c r="A117" s="30" t="s">
        <v>32</v>
      </c>
      <c r="B117" s="31" t="s">
        <v>32</v>
      </c>
      <c r="C117" s="223"/>
      <c r="D117" s="27" t="s">
        <v>17</v>
      </c>
      <c r="E117" s="221" t="s">
        <v>21</v>
      </c>
      <c r="F117" s="221" t="s">
        <v>21</v>
      </c>
      <c r="G117" s="31" t="s">
        <v>22</v>
      </c>
      <c r="H117" s="31" t="s">
        <v>22</v>
      </c>
      <c r="I117" s="31" t="s">
        <v>22</v>
      </c>
      <c r="J117" s="31" t="s">
        <v>22</v>
      </c>
      <c r="K117" s="31" t="s">
        <v>22</v>
      </c>
      <c r="L117" s="31" t="s">
        <v>22</v>
      </c>
      <c r="M117" s="31" t="s">
        <v>22</v>
      </c>
      <c r="N117" s="31" t="s">
        <v>22</v>
      </c>
    </row>
    <row r="118" spans="1:16">
      <c r="A118" s="450"/>
      <c r="B118" s="450"/>
      <c r="C118" s="454"/>
      <c r="D118" s="451"/>
      <c r="E118" s="451"/>
      <c r="F118" s="451"/>
      <c r="G118" s="252">
        <f>IF(Allgemeines!$C$14="Ja",'Netzentgelte i.e.S. (Ist)'!H118,'Netzentgelte i.e.S. (Ist)'!I118)</f>
        <v>0</v>
      </c>
      <c r="H118" s="252">
        <f>IF(D118=0,0,D118*($F$87+($I$87/(1+(D118/$A$87)^$D$87)))/100)</f>
        <v>0</v>
      </c>
      <c r="I118" s="252">
        <f>IF(D118&gt;=$C$50,(D118-$F$50)*$I$50/100+$E$50,IF(D118&gt;=$C$49,(D118-$F$49)*$I$49/100+$E$49,IF(D118&gt;=$C$48,(D118-$F$48)*$I$48/100+$E$48,IF(D118&gt;=$C$47,(D118-$F$47)*$I$47/100+$E$47,IF(D118&gt;=$C$46,(D118-$F$46)*$I$46/100+$E$46,IF(D118&gt;=$C$45,(D118-$F$45)*$I$45/100+$E$45,IF(D118&gt;=$C$44,(D118-$F$44)*$I$44/100+$E$44,IF(D118&gt;=$C$43,(D118-$F$43)*$I$43/100+$E$43,IF(D118&gt;=$C$42,(D118-$F$42)*$I$42/100+$E$42,IF(D118&gt;=$C$41,(D118-$F$41)*$I$41/100+$E$41,IF(D118&gt;=$C$40,(D118-$F$40)*$I$40/100+$E$40,IF(D118&gt;=$C$39,(D118-$F$39)*$I$39/100+$E$39,IF(D118&gt;=$C$38,(D118-$F$38)*$I$38/100+$E$38,IF(D118&gt;=$C$37,(D118-$F$37)*$I$37/100+$E$37,IF(D118&gt;=$C$36,(D118-$F$36)*$I$36/100+$E$36,IF(D118&gt;=$C$35,(D118-$F$35)*$I$35/100+$E$35,IF(D118&gt;=$C$34,(D118-$F$34)*$I$34/100+$E$34,IF(D118&gt;=$C$33,(D118-$F$33)*$I$33/100+$E$33,IF(D118&gt;=$C$32,(D118-$F$32)*$I$32/100+$E$32,IF(D118&gt;=$C$31,(D118-$F$31)*$I$31/100+$E$31,0))))))))))))))))))))</f>
        <v>0</v>
      </c>
      <c r="J118" s="252">
        <f>IF(Allgemeines!$C$14="Ja",(IF(Allgemeines!$C$15="Kalenderjahr",'Netzentgelte i.e.S. (Ist)'!K118,'Netzentgelte i.e.S. (Ist)'!K118*9/12+'Netzentgelte i.e.S. (Ist)'!M118*3/12)),(IF(Allgemeines!$C$15="Kalenderjahr",'Netzentgelte i.e.S. (Ist)'!L118,'Netzentgelte i.e.S. (Ist)'!L118*9/12+'Netzentgelte i.e.S. (Ist)'!N118*3/12)))</f>
        <v>0</v>
      </c>
      <c r="K118" s="252">
        <f>IF(E118=0,0,E118*($F$91+($I$91/(1+(E118/$A$91)^$D$91))))</f>
        <v>0</v>
      </c>
      <c r="L118" s="252">
        <f>IF(E118&gt;=$C$78,(E118-$F$78)*$I$78+$E$78,IF(E118&gt;=$C$77,(E118-$F$77)*$I$77+$E$77,IF(E118&gt;=$C$76,(E118-$F$76)*$I$76+$E$76,IF(E118&gt;=$C$75,(E118-$F$75)*$I$75+$E$75,IF(E118&gt;=$C$74,(E118-$F$74)*$I$74+$E$74,IF(E118&gt;=$C$73,(E118-$F$73)*$I$73+$E$73,IF(E118&gt;=$C$72,(E118-$F$72)*$I$72+$E$72,IF(E118&gt;=$C$71,(E118-$F$71)*$I$71+$E$71,IF(E118&gt;=$C$70,(E118-$F$70)*$I$70+$E$70,IF(E118&gt;=$C$69,(E118-$F$69)*$I$69+$E$69,IF(E118&gt;=$C$68,(E118-$F$68)*$I$68+$E$68,IF(E118&gt;=$C$67,(E118-$F$67)*$I$67+$E$67,IF(E118&gt;=$C$66,(E118-$F$66)*$I$66+$E$66,IF(E118&gt;=$C$65,(E118-$F$65)*$I$65+$E$65,IF(E118&gt;=$C$64,(E118-$F$64)*$I$64+$E$64,IF(E118&gt;=$C$63,(E118-$F$63)*$I$63+$E$63,IF(E118&gt;=$C$62,(E118-$F$62)*$I$62+$E$62,IF(E118&gt;=$C$61,(E118-$F$61)*$I$61+$E$61,IF(E118&gt;=$C$60,(E118-$F$60)*$I$60+$E$60,IF(E118&gt;=$C$59,(E118-$F$59)*$I$59+$E$59,0))))))))))))))))))))</f>
        <v>0</v>
      </c>
      <c r="M118" s="252">
        <f>IF(F118=0,0,F118*($F$91+($I$91/(1+(F118/$A$91)^$D$91))))</f>
        <v>0</v>
      </c>
      <c r="N118" s="252">
        <f>IF(F118&gt;=$C$78,(F118-$F$78)*$I$78+$E$78,IF(F118&gt;=$C$77,(F118-$F$77)*$I$77+$E$77,IF(F118&gt;=$C$76,(F118-$F$76)*$I$76+$E$76,IF(F118&gt;=$C$75,(F118-$F$75)*$I$75+$E$75,IF(F118&gt;=$C$74,(F118-$F$74)*$I$74+$E$74,IF(F118&gt;=$C$73,(F118-$F$73)*$I$73+$E$73,IF(F118&gt;=$C$72,(F118-$F$72)*$I$72+$E$72,IF(F118&gt;=$C$71,(F118-$F$71)*$I$71+$E$71,IF(F118&gt;=$C$70,(F118-$F$70)*$I$70+$E$70,IF(F118&gt;=$C$69,(F118-$F$69)*$I$69+$E$69,IF(F118&gt;=$C$68,(F118-$F$68)*$I$68+$E$68,IF(F118&gt;=$C$67,(F118-$F$67)*$I$67+$E$67,IF(F118&gt;=$C$66,(F118-$F$66)*$I$66+$E$66,IF(F118&gt;=$C$65,(F118-$F$65)*$I$65+$E$65,IF(F118&gt;=$C$64,(F118-$F$64)*$I$64+$E$64,IF(F118&gt;=$C$63,(F118-$F$63)*$I$63+$E$63,IF(F118&gt;=$C$62,(F118-$F$62)*$I$62+$E$62,IF(F118&gt;=$C$61,(F118-$F$61)*$I$61+$E$61,IF(F118&gt;=$C$60,(F118-$F$60)*$I$60+$E$60,IF(F118&gt;=$C$59,(F118-$F$59)*$I$59+$E$59,0))))))))))))))))))))</f>
        <v>0</v>
      </c>
      <c r="P118" s="106"/>
    </row>
    <row r="119" spans="1:16">
      <c r="A119" s="453"/>
      <c r="B119" s="453"/>
      <c r="C119" s="454"/>
      <c r="D119" s="451"/>
      <c r="E119" s="451"/>
      <c r="F119" s="451"/>
      <c r="G119" s="252">
        <f>IF(Allgemeines!$C$14="Ja",'Netzentgelte i.e.S. (Ist)'!H119,'Netzentgelte i.e.S. (Ist)'!I119)</f>
        <v>0</v>
      </c>
      <c r="H119" s="252">
        <f t="shared" ref="H119:H137" si="4">IF(D119=0,0,D119*($F$87+($I$87/(1+(D119/$A$87)^$D$87)))/100)</f>
        <v>0</v>
      </c>
      <c r="I119" s="252">
        <f t="shared" ref="I119:I137" si="5">IF(D119&gt;=$C$50,(D119-$F$50)*$I$50/100+$E$50,IF(D119&gt;=$C$49,(D119-$F$49)*$I$49/100+$E$49,IF(D119&gt;=$C$48,(D119-$F$48)*$I$48/100+$E$48,IF(D119&gt;=$C$47,(D119-$F$47)*$I$47/100+$E$47,IF(D119&gt;=$C$46,(D119-$F$46)*$I$46/100+$E$46,IF(D119&gt;=$C$45,(D119-$F$45)*$I$45/100+$E$45,IF(D119&gt;=$C$44,(D119-$F$44)*$I$44/100+$E$44,IF(D119&gt;=$C$43,(D119-$F$43)*$I$43/100+$E$43,IF(D119&gt;=$C$42,(D119-$F$42)*$I$42/100+$E$42,IF(D119&gt;=$C$41,(D119-$F$41)*$I$41/100+$E$41,IF(D119&gt;=$C$40,(D119-$F$40)*$I$40/100+$E$40,IF(D119&gt;=$C$39,(D119-$F$39)*$I$39/100+$E$39,IF(D119&gt;=$C$38,(D119-$F$38)*$I$38/100+$E$38,IF(D119&gt;=$C$37,(D119-$F$37)*$I$37/100+$E$37,IF(D119&gt;=$C$36,(D119-$F$36)*$I$36/100+$E$36,IF(D119&gt;=$C$35,(D119-$F$35)*$I$35/100+$E$35,IF(D119&gt;=$C$34,(D119-$F$34)*$I$34/100+$E$34,IF(D119&gt;=$C$33,(D119-$F$33)*$I$33/100+$E$33,IF(D119&gt;=$C$32,(D119-$F$32)*$I$32/100+$E$32,IF(D119&gt;=$C$31,(D119-$F$31)*$I$31/100+$E$31,0))))))))))))))))))))</f>
        <v>0</v>
      </c>
      <c r="J119" s="252">
        <f>IF(Allgemeines!$C$14="Ja",(IF(Allgemeines!$C$15="Kalenderjahr",'Netzentgelte i.e.S. (Ist)'!K119,'Netzentgelte i.e.S. (Ist)'!K119*9/12+'Netzentgelte i.e.S. (Ist)'!M119*3/12)),(IF(Allgemeines!$C$15="Kalenderjahr",'Netzentgelte i.e.S. (Ist)'!L119,'Netzentgelte i.e.S. (Ist)'!L119*9/12+'Netzentgelte i.e.S. (Ist)'!N119*3/12)))</f>
        <v>0</v>
      </c>
      <c r="K119" s="252">
        <f t="shared" ref="K119:K137" si="6">IF(E119=0,0,E119*($F$91+($I$91/(1+(E119/$A$91)^$D$91))))</f>
        <v>0</v>
      </c>
      <c r="L119" s="252">
        <f t="shared" ref="L119:L137" si="7">IF(E119&gt;=$C$78,(E119-$F$78)*$I$78+$E$78,IF(E119&gt;=$C$77,(E119-$F$77)*$I$77+$E$77,IF(E119&gt;=$C$76,(E119-$F$76)*$I$76+$E$76,IF(E119&gt;=$C$75,(E119-$F$75)*$I$75+$E$75,IF(E119&gt;=$C$74,(E119-$F$74)*$I$74+$E$74,IF(E119&gt;=$C$73,(E119-$F$73)*$I$73+$E$73,IF(E119&gt;=$C$72,(E119-$F$72)*$I$72+$E$72,IF(E119&gt;=$C$71,(E119-$F$71)*$I$71+$E$71,IF(E119&gt;=$C$70,(E119-$F$70)*$I$70+$E$70,IF(E119&gt;=$C$69,(E119-$F$69)*$I$69+$E$69,IF(E119&gt;=$C$68,(E119-$F$68)*$I$68+$E$68,IF(E119&gt;=$C$67,(E119-$F$67)*$I$67+$E$67,IF(E119&gt;=$C$66,(E119-$F$66)*$I$66+$E$66,IF(E119&gt;=$C$65,(E119-$F$65)*$I$65+$E$65,IF(E119&gt;=$C$64,(E119-$F$64)*$I$64+$E$64,IF(E119&gt;=$C$63,(E119-$F$63)*$I$63+$E$63,IF(E119&gt;=$C$62,(E119-$F$62)*$I$62+$E$62,IF(E119&gt;=$C$61,(E119-$F$61)*$I$61+$E$61,IF(E119&gt;=$C$60,(E119-$F$60)*$I$60+$E$60,IF(E119&gt;=$C$59,(E119-$F$59)*$I$59+$E$59,0))))))))))))))))))))</f>
        <v>0</v>
      </c>
      <c r="M119" s="252">
        <f t="shared" ref="M119:M137" si="8">IF(F119=0,0,F119*($F$91+($I$91/(1+(F119/$A$91)^$D$91))))</f>
        <v>0</v>
      </c>
      <c r="N119" s="253">
        <f t="shared" ref="N119:N137" si="9">IF(F119&gt;=$C$78,(F119-$F$78)*$I$78+$E$78,IF(F119&gt;=$C$77,(F119-$F$77)*$I$77+$E$77,IF(F119&gt;=$C$76,(F119-$F$76)*$I$76+$E$76,IF(F119&gt;=$C$75,(F119-$F$75)*$I$75+$E$75,IF(F119&gt;=$C$74,(F119-$F$74)*$I$74+$E$74,IF(F119&gt;=$C$73,(F119-$F$73)*$I$73+$E$73,IF(F119&gt;=$C$72,(F119-$F$72)*$I$72+$E$72,IF(F119&gt;=$C$71,(F119-$F$71)*$I$71+$E$71,IF(F119&gt;=$C$70,(F119-$F$70)*$I$70+$E$70,IF(F119&gt;=$C$69,(F119-$F$69)*$I$69+$E$69,IF(F119&gt;=$C$68,(F119-$F$68)*$I$68+$E$68,IF(F119&gt;=$C$67,(F119-$F$67)*$I$67+$E$67,IF(F119&gt;=$C$66,(F119-$F$66)*$I$66+$E$66,IF(F119&gt;=$C$65,(F119-$F$65)*$I$65+$E$65,IF(F119&gt;=$C$64,(F119-$F$64)*$I$64+$E$64,IF(F119&gt;=$C$63,(F119-$F$63)*$I$63+$E$63,IF(F119&gt;=$C$62,(F119-$F$62)*$I$62+$E$62,IF(F119&gt;=$C$61,(F119-$F$61)*$I$61+$E$61,IF(F119&gt;=$C$60,(F119-$F$60)*$I$60+$E$60,IF(F119&gt;=$C$59,(F119-$F$59)*$I$59+$E$59,0))))))))))))))))))))</f>
        <v>0</v>
      </c>
      <c r="P119" s="106"/>
    </row>
    <row r="120" spans="1:16">
      <c r="A120" s="453"/>
      <c r="B120" s="453"/>
      <c r="C120" s="454"/>
      <c r="D120" s="451"/>
      <c r="E120" s="451"/>
      <c r="F120" s="451"/>
      <c r="G120" s="252">
        <f>IF(Allgemeines!$C$14="Ja",'Netzentgelte i.e.S. (Ist)'!H120,'Netzentgelte i.e.S. (Ist)'!I120)</f>
        <v>0</v>
      </c>
      <c r="H120" s="252">
        <f t="shared" si="4"/>
        <v>0</v>
      </c>
      <c r="I120" s="252">
        <f t="shared" si="5"/>
        <v>0</v>
      </c>
      <c r="J120" s="252">
        <f>IF(Allgemeines!$C$14="Ja",(IF(Allgemeines!$C$15="Kalenderjahr",'Netzentgelte i.e.S. (Ist)'!K120,'Netzentgelte i.e.S. (Ist)'!K120*9/12+'Netzentgelte i.e.S. (Ist)'!M120*3/12)),(IF(Allgemeines!$C$15="Kalenderjahr",'Netzentgelte i.e.S. (Ist)'!L120,'Netzentgelte i.e.S. (Ist)'!L120*9/12+'Netzentgelte i.e.S. (Ist)'!N120*3/12)))</f>
        <v>0</v>
      </c>
      <c r="K120" s="252">
        <f t="shared" si="6"/>
        <v>0</v>
      </c>
      <c r="L120" s="252">
        <f t="shared" si="7"/>
        <v>0</v>
      </c>
      <c r="M120" s="252">
        <f t="shared" si="8"/>
        <v>0</v>
      </c>
      <c r="N120" s="252">
        <f t="shared" si="9"/>
        <v>0</v>
      </c>
      <c r="P120" s="106"/>
    </row>
    <row r="121" spans="1:16">
      <c r="A121" s="450"/>
      <c r="B121" s="450"/>
      <c r="C121" s="454"/>
      <c r="D121" s="451"/>
      <c r="E121" s="451"/>
      <c r="F121" s="451"/>
      <c r="G121" s="252">
        <f>IF(Allgemeines!$C$14="Ja",'Netzentgelte i.e.S. (Ist)'!H121,'Netzentgelte i.e.S. (Ist)'!I121)</f>
        <v>0</v>
      </c>
      <c r="H121" s="252">
        <f t="shared" si="4"/>
        <v>0</v>
      </c>
      <c r="I121" s="252">
        <f t="shared" si="5"/>
        <v>0</v>
      </c>
      <c r="J121" s="252">
        <f>IF(Allgemeines!$C$14="Ja",(IF(Allgemeines!$C$15="Kalenderjahr",'Netzentgelte i.e.S. (Ist)'!K121,'Netzentgelte i.e.S. (Ist)'!K121*9/12+'Netzentgelte i.e.S. (Ist)'!M121*3/12)),(IF(Allgemeines!$C$15="Kalenderjahr",'Netzentgelte i.e.S. (Ist)'!L121,'Netzentgelte i.e.S. (Ist)'!L121*9/12+'Netzentgelte i.e.S. (Ist)'!N121*3/12)))</f>
        <v>0</v>
      </c>
      <c r="K121" s="252">
        <f t="shared" si="6"/>
        <v>0</v>
      </c>
      <c r="L121" s="252">
        <f t="shared" si="7"/>
        <v>0</v>
      </c>
      <c r="M121" s="252">
        <f t="shared" si="8"/>
        <v>0</v>
      </c>
      <c r="N121" s="252">
        <f t="shared" si="9"/>
        <v>0</v>
      </c>
      <c r="P121" s="106"/>
    </row>
    <row r="122" spans="1:16">
      <c r="A122" s="453"/>
      <c r="B122" s="453"/>
      <c r="C122" s="454"/>
      <c r="D122" s="451"/>
      <c r="E122" s="451"/>
      <c r="F122" s="451"/>
      <c r="G122" s="252">
        <f>IF(Allgemeines!$C$14="Ja",'Netzentgelte i.e.S. (Ist)'!H122,'Netzentgelte i.e.S. (Ist)'!I122)</f>
        <v>0</v>
      </c>
      <c r="H122" s="252">
        <f t="shared" si="4"/>
        <v>0</v>
      </c>
      <c r="I122" s="252">
        <f t="shared" si="5"/>
        <v>0</v>
      </c>
      <c r="J122" s="252">
        <f>IF(Allgemeines!$C$14="Ja",(IF(Allgemeines!$C$15="Kalenderjahr",'Netzentgelte i.e.S. (Ist)'!K122,'Netzentgelte i.e.S. (Ist)'!K122*9/12+'Netzentgelte i.e.S. (Ist)'!M122*3/12)),(IF(Allgemeines!$C$15="Kalenderjahr",'Netzentgelte i.e.S. (Ist)'!L122,'Netzentgelte i.e.S. (Ist)'!L122*9/12+'Netzentgelte i.e.S. (Ist)'!N122*3/12)))</f>
        <v>0</v>
      </c>
      <c r="K122" s="252">
        <f t="shared" si="6"/>
        <v>0</v>
      </c>
      <c r="L122" s="252">
        <f t="shared" si="7"/>
        <v>0</v>
      </c>
      <c r="M122" s="252">
        <f t="shared" si="8"/>
        <v>0</v>
      </c>
      <c r="N122" s="252">
        <f t="shared" si="9"/>
        <v>0</v>
      </c>
      <c r="P122" s="106"/>
    </row>
    <row r="123" spans="1:16">
      <c r="A123" s="453"/>
      <c r="B123" s="453"/>
      <c r="C123" s="454"/>
      <c r="D123" s="451"/>
      <c r="E123" s="451"/>
      <c r="F123" s="451"/>
      <c r="G123" s="252">
        <f>IF(Allgemeines!$C$14="Ja",'Netzentgelte i.e.S. (Ist)'!H123,'Netzentgelte i.e.S. (Ist)'!I123)</f>
        <v>0</v>
      </c>
      <c r="H123" s="252">
        <f t="shared" si="4"/>
        <v>0</v>
      </c>
      <c r="I123" s="252">
        <f t="shared" si="5"/>
        <v>0</v>
      </c>
      <c r="J123" s="252">
        <f>IF(Allgemeines!$C$14="Ja",(IF(Allgemeines!$C$15="Kalenderjahr",'Netzentgelte i.e.S. (Ist)'!K123,'Netzentgelte i.e.S. (Ist)'!K123*9/12+'Netzentgelte i.e.S. (Ist)'!M123*3/12)),(IF(Allgemeines!$C$15="Kalenderjahr",'Netzentgelte i.e.S. (Ist)'!L123,'Netzentgelte i.e.S. (Ist)'!L123*9/12+'Netzentgelte i.e.S. (Ist)'!N123*3/12)))</f>
        <v>0</v>
      </c>
      <c r="K123" s="252">
        <f t="shared" si="6"/>
        <v>0</v>
      </c>
      <c r="L123" s="252">
        <f t="shared" si="7"/>
        <v>0</v>
      </c>
      <c r="M123" s="252">
        <f t="shared" si="8"/>
        <v>0</v>
      </c>
      <c r="N123" s="252">
        <f t="shared" si="9"/>
        <v>0</v>
      </c>
      <c r="P123" s="106"/>
    </row>
    <row r="124" spans="1:16">
      <c r="A124" s="453"/>
      <c r="B124" s="453"/>
      <c r="C124" s="454"/>
      <c r="D124" s="451"/>
      <c r="E124" s="451"/>
      <c r="F124" s="451"/>
      <c r="G124" s="252">
        <f>IF(Allgemeines!$C$14="Ja",'Netzentgelte i.e.S. (Ist)'!H124,'Netzentgelte i.e.S. (Ist)'!I124)</f>
        <v>0</v>
      </c>
      <c r="H124" s="252">
        <f t="shared" si="4"/>
        <v>0</v>
      </c>
      <c r="I124" s="252">
        <f t="shared" si="5"/>
        <v>0</v>
      </c>
      <c r="J124" s="252">
        <f>IF(Allgemeines!$C$14="Ja",(IF(Allgemeines!$C$15="Kalenderjahr",'Netzentgelte i.e.S. (Ist)'!K124,'Netzentgelte i.e.S. (Ist)'!K124*9/12+'Netzentgelte i.e.S. (Ist)'!M124*3/12)),(IF(Allgemeines!$C$15="Kalenderjahr",'Netzentgelte i.e.S. (Ist)'!L124,'Netzentgelte i.e.S. (Ist)'!L124*9/12+'Netzentgelte i.e.S. (Ist)'!N124*3/12)))</f>
        <v>0</v>
      </c>
      <c r="K124" s="252">
        <f t="shared" si="6"/>
        <v>0</v>
      </c>
      <c r="L124" s="252">
        <f t="shared" si="7"/>
        <v>0</v>
      </c>
      <c r="M124" s="252">
        <f t="shared" si="8"/>
        <v>0</v>
      </c>
      <c r="N124" s="252">
        <f t="shared" si="9"/>
        <v>0</v>
      </c>
      <c r="P124" s="106"/>
    </row>
    <row r="125" spans="1:16">
      <c r="A125" s="453"/>
      <c r="B125" s="453"/>
      <c r="C125" s="454"/>
      <c r="D125" s="451"/>
      <c r="E125" s="451"/>
      <c r="F125" s="451"/>
      <c r="G125" s="252">
        <f>IF(Allgemeines!$C$14="Ja",'Netzentgelte i.e.S. (Ist)'!H125,'Netzentgelte i.e.S. (Ist)'!I125)</f>
        <v>0</v>
      </c>
      <c r="H125" s="252">
        <f t="shared" si="4"/>
        <v>0</v>
      </c>
      <c r="I125" s="252">
        <f t="shared" si="5"/>
        <v>0</v>
      </c>
      <c r="J125" s="252">
        <f>IF(Allgemeines!$C$14="Ja",(IF(Allgemeines!$C$15="Kalenderjahr",'Netzentgelte i.e.S. (Ist)'!K125,'Netzentgelte i.e.S. (Ist)'!K125*9/12+'Netzentgelte i.e.S. (Ist)'!M125*3/12)),(IF(Allgemeines!$C$15="Kalenderjahr",'Netzentgelte i.e.S. (Ist)'!L125,'Netzentgelte i.e.S. (Ist)'!L125*9/12+'Netzentgelte i.e.S. (Ist)'!N125*3/12)))</f>
        <v>0</v>
      </c>
      <c r="K125" s="252">
        <f t="shared" si="6"/>
        <v>0</v>
      </c>
      <c r="L125" s="252">
        <f t="shared" si="7"/>
        <v>0</v>
      </c>
      <c r="M125" s="252">
        <f t="shared" si="8"/>
        <v>0</v>
      </c>
      <c r="N125" s="252">
        <f t="shared" si="9"/>
        <v>0</v>
      </c>
      <c r="P125" s="106"/>
    </row>
    <row r="126" spans="1:16">
      <c r="A126" s="450"/>
      <c r="B126" s="450"/>
      <c r="C126" s="454"/>
      <c r="D126" s="451"/>
      <c r="E126" s="451"/>
      <c r="F126" s="451"/>
      <c r="G126" s="252">
        <f>IF(Allgemeines!$C$14="Ja",'Netzentgelte i.e.S. (Ist)'!H126,'Netzentgelte i.e.S. (Ist)'!I126)</f>
        <v>0</v>
      </c>
      <c r="H126" s="252">
        <f t="shared" si="4"/>
        <v>0</v>
      </c>
      <c r="I126" s="252">
        <f t="shared" si="5"/>
        <v>0</v>
      </c>
      <c r="J126" s="252">
        <f>IF(Allgemeines!$C$14="Ja",(IF(Allgemeines!$C$15="Kalenderjahr",'Netzentgelte i.e.S. (Ist)'!K126,'Netzentgelte i.e.S. (Ist)'!K126*9/12+'Netzentgelte i.e.S. (Ist)'!M126*3/12)),(IF(Allgemeines!$C$15="Kalenderjahr",'Netzentgelte i.e.S. (Ist)'!L126,'Netzentgelte i.e.S. (Ist)'!L126*9/12+'Netzentgelte i.e.S. (Ist)'!N126*3/12)))</f>
        <v>0</v>
      </c>
      <c r="K126" s="252">
        <f t="shared" si="6"/>
        <v>0</v>
      </c>
      <c r="L126" s="252">
        <f t="shared" si="7"/>
        <v>0</v>
      </c>
      <c r="M126" s="252">
        <f t="shared" si="8"/>
        <v>0</v>
      </c>
      <c r="N126" s="252">
        <f t="shared" si="9"/>
        <v>0</v>
      </c>
      <c r="P126" s="106"/>
    </row>
    <row r="127" spans="1:16">
      <c r="A127" s="453"/>
      <c r="B127" s="453"/>
      <c r="C127" s="454"/>
      <c r="D127" s="451"/>
      <c r="E127" s="451"/>
      <c r="F127" s="451"/>
      <c r="G127" s="252">
        <f>IF(Allgemeines!$C$14="Ja",'Netzentgelte i.e.S. (Ist)'!H127,'Netzentgelte i.e.S. (Ist)'!I127)</f>
        <v>0</v>
      </c>
      <c r="H127" s="252">
        <f t="shared" si="4"/>
        <v>0</v>
      </c>
      <c r="I127" s="252">
        <f t="shared" si="5"/>
        <v>0</v>
      </c>
      <c r="J127" s="252">
        <f>IF(Allgemeines!$C$14="Ja",(IF(Allgemeines!$C$15="Kalenderjahr",'Netzentgelte i.e.S. (Ist)'!K127,'Netzentgelte i.e.S. (Ist)'!K127*9/12+'Netzentgelte i.e.S. (Ist)'!M127*3/12)),(IF(Allgemeines!$C$15="Kalenderjahr",'Netzentgelte i.e.S. (Ist)'!L127,'Netzentgelte i.e.S. (Ist)'!L127*9/12+'Netzentgelte i.e.S. (Ist)'!N127*3/12)))</f>
        <v>0</v>
      </c>
      <c r="K127" s="252">
        <f t="shared" si="6"/>
        <v>0</v>
      </c>
      <c r="L127" s="252">
        <f t="shared" si="7"/>
        <v>0</v>
      </c>
      <c r="M127" s="252">
        <f t="shared" si="8"/>
        <v>0</v>
      </c>
      <c r="N127" s="252">
        <f t="shared" si="9"/>
        <v>0</v>
      </c>
      <c r="P127" s="106"/>
    </row>
    <row r="128" spans="1:16">
      <c r="A128" s="453"/>
      <c r="B128" s="453"/>
      <c r="C128" s="454"/>
      <c r="D128" s="451"/>
      <c r="E128" s="451"/>
      <c r="F128" s="451"/>
      <c r="G128" s="252">
        <f>IF(Allgemeines!$C$14="Ja",'Netzentgelte i.e.S. (Ist)'!H128,'Netzentgelte i.e.S. (Ist)'!I128)</f>
        <v>0</v>
      </c>
      <c r="H128" s="252">
        <f t="shared" si="4"/>
        <v>0</v>
      </c>
      <c r="I128" s="252">
        <f t="shared" si="5"/>
        <v>0</v>
      </c>
      <c r="J128" s="252">
        <f>IF(Allgemeines!$C$14="Ja",(IF(Allgemeines!$C$15="Kalenderjahr",'Netzentgelte i.e.S. (Ist)'!K128,'Netzentgelte i.e.S. (Ist)'!K128*9/12+'Netzentgelte i.e.S. (Ist)'!M128*3/12)),(IF(Allgemeines!$C$15="Kalenderjahr",'Netzentgelte i.e.S. (Ist)'!L128,'Netzentgelte i.e.S. (Ist)'!L128*9/12+'Netzentgelte i.e.S. (Ist)'!N128*3/12)))</f>
        <v>0</v>
      </c>
      <c r="K128" s="252">
        <f t="shared" si="6"/>
        <v>0</v>
      </c>
      <c r="L128" s="252">
        <f t="shared" si="7"/>
        <v>0</v>
      </c>
      <c r="M128" s="252">
        <f t="shared" si="8"/>
        <v>0</v>
      </c>
      <c r="N128" s="252">
        <f t="shared" si="9"/>
        <v>0</v>
      </c>
      <c r="P128" s="106"/>
    </row>
    <row r="129" spans="1:43">
      <c r="A129" s="453"/>
      <c r="B129" s="453"/>
      <c r="C129" s="454"/>
      <c r="D129" s="451"/>
      <c r="E129" s="451"/>
      <c r="F129" s="451"/>
      <c r="G129" s="252">
        <f>IF(Allgemeines!$C$14="Ja",'Netzentgelte i.e.S. (Ist)'!H129,'Netzentgelte i.e.S. (Ist)'!I129)</f>
        <v>0</v>
      </c>
      <c r="H129" s="252">
        <f t="shared" si="4"/>
        <v>0</v>
      </c>
      <c r="I129" s="252">
        <f t="shared" si="5"/>
        <v>0</v>
      </c>
      <c r="J129" s="252">
        <f>IF(Allgemeines!$C$14="Ja",(IF(Allgemeines!$C$15="Kalenderjahr",'Netzentgelte i.e.S. (Ist)'!K129,'Netzentgelte i.e.S. (Ist)'!K129*9/12+'Netzentgelte i.e.S. (Ist)'!M129*3/12)),(IF(Allgemeines!$C$15="Kalenderjahr",'Netzentgelte i.e.S. (Ist)'!L129,'Netzentgelte i.e.S. (Ist)'!L129*9/12+'Netzentgelte i.e.S. (Ist)'!N129*3/12)))</f>
        <v>0</v>
      </c>
      <c r="K129" s="252">
        <f t="shared" si="6"/>
        <v>0</v>
      </c>
      <c r="L129" s="252">
        <f t="shared" si="7"/>
        <v>0</v>
      </c>
      <c r="M129" s="252">
        <f t="shared" si="8"/>
        <v>0</v>
      </c>
      <c r="N129" s="252">
        <f t="shared" si="9"/>
        <v>0</v>
      </c>
      <c r="P129" s="106"/>
    </row>
    <row r="130" spans="1:43">
      <c r="A130" s="453"/>
      <c r="B130" s="453"/>
      <c r="C130" s="454"/>
      <c r="D130" s="451"/>
      <c r="E130" s="451"/>
      <c r="F130" s="451"/>
      <c r="G130" s="252">
        <f>IF(Allgemeines!$C$14="Ja",'Netzentgelte i.e.S. (Ist)'!H130,'Netzentgelte i.e.S. (Ist)'!I130)</f>
        <v>0</v>
      </c>
      <c r="H130" s="252">
        <f t="shared" si="4"/>
        <v>0</v>
      </c>
      <c r="I130" s="252">
        <f t="shared" si="5"/>
        <v>0</v>
      </c>
      <c r="J130" s="252">
        <f>IF(Allgemeines!$C$14="Ja",(IF(Allgemeines!$C$15="Kalenderjahr",'Netzentgelte i.e.S. (Ist)'!K130,'Netzentgelte i.e.S. (Ist)'!K130*9/12+'Netzentgelte i.e.S. (Ist)'!M130*3/12)),(IF(Allgemeines!$C$15="Kalenderjahr",'Netzentgelte i.e.S. (Ist)'!L130,'Netzentgelte i.e.S. (Ist)'!L130*9/12+'Netzentgelte i.e.S. (Ist)'!N130*3/12)))</f>
        <v>0</v>
      </c>
      <c r="K130" s="252">
        <f t="shared" si="6"/>
        <v>0</v>
      </c>
      <c r="L130" s="252">
        <f t="shared" si="7"/>
        <v>0</v>
      </c>
      <c r="M130" s="252">
        <f t="shared" si="8"/>
        <v>0</v>
      </c>
      <c r="N130" s="252">
        <f t="shared" si="9"/>
        <v>0</v>
      </c>
      <c r="P130" s="106"/>
    </row>
    <row r="131" spans="1:43">
      <c r="A131" s="453"/>
      <c r="B131" s="453"/>
      <c r="C131" s="454"/>
      <c r="D131" s="451"/>
      <c r="E131" s="451"/>
      <c r="F131" s="451"/>
      <c r="G131" s="252">
        <f>IF(Allgemeines!$C$14="Ja",'Netzentgelte i.e.S. (Ist)'!H131,'Netzentgelte i.e.S. (Ist)'!I131)</f>
        <v>0</v>
      </c>
      <c r="H131" s="252">
        <f t="shared" si="4"/>
        <v>0</v>
      </c>
      <c r="I131" s="252">
        <f t="shared" si="5"/>
        <v>0</v>
      </c>
      <c r="J131" s="252">
        <f>IF(Allgemeines!$C$14="Ja",(IF(Allgemeines!$C$15="Kalenderjahr",'Netzentgelte i.e.S. (Ist)'!K131,'Netzentgelte i.e.S. (Ist)'!K131*9/12+'Netzentgelte i.e.S. (Ist)'!M131*3/12)),(IF(Allgemeines!$C$15="Kalenderjahr",'Netzentgelte i.e.S. (Ist)'!L131,'Netzentgelte i.e.S. (Ist)'!L131*9/12+'Netzentgelte i.e.S. (Ist)'!N131*3/12)))</f>
        <v>0</v>
      </c>
      <c r="K131" s="252">
        <f t="shared" si="6"/>
        <v>0</v>
      </c>
      <c r="L131" s="252">
        <f t="shared" si="7"/>
        <v>0</v>
      </c>
      <c r="M131" s="252">
        <f t="shared" si="8"/>
        <v>0</v>
      </c>
      <c r="N131" s="252">
        <f t="shared" si="9"/>
        <v>0</v>
      </c>
      <c r="P131" s="106"/>
    </row>
    <row r="132" spans="1:43">
      <c r="A132" s="450"/>
      <c r="B132" s="450"/>
      <c r="C132" s="454"/>
      <c r="D132" s="451"/>
      <c r="E132" s="451"/>
      <c r="F132" s="451"/>
      <c r="G132" s="252">
        <f>IF(Allgemeines!$C$14="Ja",'Netzentgelte i.e.S. (Ist)'!H132,'Netzentgelte i.e.S. (Ist)'!I132)</f>
        <v>0</v>
      </c>
      <c r="H132" s="252">
        <f t="shared" si="4"/>
        <v>0</v>
      </c>
      <c r="I132" s="252">
        <f t="shared" si="5"/>
        <v>0</v>
      </c>
      <c r="J132" s="252">
        <f>IF(Allgemeines!$C$14="Ja",(IF(Allgemeines!$C$15="Kalenderjahr",'Netzentgelte i.e.S. (Ist)'!K132,'Netzentgelte i.e.S. (Ist)'!K132*9/12+'Netzentgelte i.e.S. (Ist)'!M132*3/12)),(IF(Allgemeines!$C$15="Kalenderjahr",'Netzentgelte i.e.S. (Ist)'!L132,'Netzentgelte i.e.S. (Ist)'!L132*9/12+'Netzentgelte i.e.S. (Ist)'!N132*3/12)))</f>
        <v>0</v>
      </c>
      <c r="K132" s="252">
        <f t="shared" si="6"/>
        <v>0</v>
      </c>
      <c r="L132" s="252">
        <f t="shared" si="7"/>
        <v>0</v>
      </c>
      <c r="M132" s="252">
        <f t="shared" si="8"/>
        <v>0</v>
      </c>
      <c r="N132" s="252">
        <f t="shared" si="9"/>
        <v>0</v>
      </c>
      <c r="P132" s="106"/>
    </row>
    <row r="133" spans="1:43">
      <c r="A133" s="453"/>
      <c r="B133" s="453"/>
      <c r="C133" s="454"/>
      <c r="D133" s="451"/>
      <c r="E133" s="451"/>
      <c r="F133" s="451"/>
      <c r="G133" s="252">
        <f>IF(Allgemeines!$C$14="Ja",'Netzentgelte i.e.S. (Ist)'!H133,'Netzentgelte i.e.S. (Ist)'!I133)</f>
        <v>0</v>
      </c>
      <c r="H133" s="252">
        <f t="shared" si="4"/>
        <v>0</v>
      </c>
      <c r="I133" s="252">
        <f t="shared" si="5"/>
        <v>0</v>
      </c>
      <c r="J133" s="252">
        <f>IF(Allgemeines!$C$14="Ja",(IF(Allgemeines!$C$15="Kalenderjahr",'Netzentgelte i.e.S. (Ist)'!K133,'Netzentgelte i.e.S. (Ist)'!K133*9/12+'Netzentgelte i.e.S. (Ist)'!M133*3/12)),(IF(Allgemeines!$C$15="Kalenderjahr",'Netzentgelte i.e.S. (Ist)'!L133,'Netzentgelte i.e.S. (Ist)'!L133*9/12+'Netzentgelte i.e.S. (Ist)'!N133*3/12)))</f>
        <v>0</v>
      </c>
      <c r="K133" s="252">
        <f t="shared" si="6"/>
        <v>0</v>
      </c>
      <c r="L133" s="252">
        <f t="shared" si="7"/>
        <v>0</v>
      </c>
      <c r="M133" s="252">
        <f t="shared" si="8"/>
        <v>0</v>
      </c>
      <c r="N133" s="252">
        <f t="shared" si="9"/>
        <v>0</v>
      </c>
    </row>
    <row r="134" spans="1:43">
      <c r="A134" s="453"/>
      <c r="B134" s="453"/>
      <c r="C134" s="454"/>
      <c r="D134" s="451"/>
      <c r="E134" s="451"/>
      <c r="F134" s="451"/>
      <c r="G134" s="252">
        <f>IF(Allgemeines!$C$14="Ja",'Netzentgelte i.e.S. (Ist)'!H134,'Netzentgelte i.e.S. (Ist)'!I134)</f>
        <v>0</v>
      </c>
      <c r="H134" s="252">
        <f t="shared" si="4"/>
        <v>0</v>
      </c>
      <c r="I134" s="252">
        <f t="shared" si="5"/>
        <v>0</v>
      </c>
      <c r="J134" s="252">
        <f>IF(Allgemeines!$C$14="Ja",(IF(Allgemeines!$C$15="Kalenderjahr",'Netzentgelte i.e.S. (Ist)'!K134,'Netzentgelte i.e.S. (Ist)'!K134*9/12+'Netzentgelte i.e.S. (Ist)'!M134*3/12)),(IF(Allgemeines!$C$15="Kalenderjahr",'Netzentgelte i.e.S. (Ist)'!L134,'Netzentgelte i.e.S. (Ist)'!L134*9/12+'Netzentgelte i.e.S. (Ist)'!N134*3/12)))</f>
        <v>0</v>
      </c>
      <c r="K134" s="252">
        <f t="shared" si="6"/>
        <v>0</v>
      </c>
      <c r="L134" s="252">
        <f t="shared" si="7"/>
        <v>0</v>
      </c>
      <c r="M134" s="252">
        <f t="shared" si="8"/>
        <v>0</v>
      </c>
      <c r="N134" s="252">
        <f t="shared" si="9"/>
        <v>0</v>
      </c>
    </row>
    <row r="135" spans="1:43">
      <c r="A135" s="453"/>
      <c r="B135" s="453"/>
      <c r="C135" s="454"/>
      <c r="D135" s="451"/>
      <c r="E135" s="451"/>
      <c r="F135" s="451"/>
      <c r="G135" s="252">
        <f>IF(Allgemeines!$C$14="Ja",'Netzentgelte i.e.S. (Ist)'!H135,'Netzentgelte i.e.S. (Ist)'!I135)</f>
        <v>0</v>
      </c>
      <c r="H135" s="252">
        <f t="shared" si="4"/>
        <v>0</v>
      </c>
      <c r="I135" s="252">
        <f t="shared" si="5"/>
        <v>0</v>
      </c>
      <c r="J135" s="252">
        <f>IF(Allgemeines!$C$14="Ja",(IF(Allgemeines!$C$15="Kalenderjahr",'Netzentgelte i.e.S. (Ist)'!K135,'Netzentgelte i.e.S. (Ist)'!K135*9/12+'Netzentgelte i.e.S. (Ist)'!M135*3/12)),(IF(Allgemeines!$C$15="Kalenderjahr",'Netzentgelte i.e.S. (Ist)'!L135,'Netzentgelte i.e.S. (Ist)'!L135*9/12+'Netzentgelte i.e.S. (Ist)'!N135*3/12)))</f>
        <v>0</v>
      </c>
      <c r="K135" s="252">
        <f t="shared" si="6"/>
        <v>0</v>
      </c>
      <c r="L135" s="252">
        <f t="shared" si="7"/>
        <v>0</v>
      </c>
      <c r="M135" s="252">
        <f t="shared" si="8"/>
        <v>0</v>
      </c>
      <c r="N135" s="252">
        <f t="shared" si="9"/>
        <v>0</v>
      </c>
    </row>
    <row r="136" spans="1:43">
      <c r="A136" s="453"/>
      <c r="B136" s="453"/>
      <c r="C136" s="454"/>
      <c r="D136" s="451"/>
      <c r="E136" s="451"/>
      <c r="F136" s="451"/>
      <c r="G136" s="252">
        <f>IF(Allgemeines!$C$14="Ja",'Netzentgelte i.e.S. (Ist)'!H136,'Netzentgelte i.e.S. (Ist)'!I136)</f>
        <v>0</v>
      </c>
      <c r="H136" s="252">
        <f t="shared" si="4"/>
        <v>0</v>
      </c>
      <c r="I136" s="252">
        <f t="shared" si="5"/>
        <v>0</v>
      </c>
      <c r="J136" s="252">
        <f>IF(Allgemeines!$C$14="Ja",(IF(Allgemeines!$C$15="Kalenderjahr",'Netzentgelte i.e.S. (Ist)'!K136,'Netzentgelte i.e.S. (Ist)'!K136*9/12+'Netzentgelte i.e.S. (Ist)'!M136*3/12)),(IF(Allgemeines!$C$15="Kalenderjahr",'Netzentgelte i.e.S. (Ist)'!L136,'Netzentgelte i.e.S. (Ist)'!L136*9/12+'Netzentgelte i.e.S. (Ist)'!N136*3/12)))</f>
        <v>0</v>
      </c>
      <c r="K136" s="252">
        <f t="shared" si="6"/>
        <v>0</v>
      </c>
      <c r="L136" s="252">
        <f t="shared" si="7"/>
        <v>0</v>
      </c>
      <c r="M136" s="252">
        <f t="shared" si="8"/>
        <v>0</v>
      </c>
      <c r="N136" s="252">
        <f t="shared" si="9"/>
        <v>0</v>
      </c>
    </row>
    <row r="137" spans="1:43">
      <c r="A137" s="453" t="s">
        <v>19</v>
      </c>
      <c r="B137" s="453"/>
      <c r="C137" s="454"/>
      <c r="D137" s="451"/>
      <c r="E137" s="451"/>
      <c r="F137" s="451"/>
      <c r="G137" s="252">
        <f>IF(Allgemeines!$C$14="Ja",'Netzentgelte i.e.S. (Ist)'!H137,'Netzentgelte i.e.S. (Ist)'!I137)</f>
        <v>0</v>
      </c>
      <c r="H137" s="252">
        <f t="shared" si="4"/>
        <v>0</v>
      </c>
      <c r="I137" s="252">
        <f t="shared" si="5"/>
        <v>0</v>
      </c>
      <c r="J137" s="252">
        <f>IF(Allgemeines!$C$14="Ja",(IF(Allgemeines!$C$15="Kalenderjahr",'Netzentgelte i.e.S. (Ist)'!K137,'Netzentgelte i.e.S. (Ist)'!K137*9/12+'Netzentgelte i.e.S. (Ist)'!M137*3/12)),(IF(Allgemeines!$C$15="Kalenderjahr",'Netzentgelte i.e.S. (Ist)'!L137,'Netzentgelte i.e.S. (Ist)'!L137*9/12+'Netzentgelte i.e.S. (Ist)'!N137*3/12)))</f>
        <v>0</v>
      </c>
      <c r="K137" s="252">
        <f t="shared" si="6"/>
        <v>0</v>
      </c>
      <c r="L137" s="252">
        <f t="shared" si="7"/>
        <v>0</v>
      </c>
      <c r="M137" s="252">
        <f t="shared" si="8"/>
        <v>0</v>
      </c>
      <c r="N137" s="252">
        <f t="shared" si="9"/>
        <v>0</v>
      </c>
    </row>
    <row r="138" spans="1:43" s="64" customFormat="1" ht="15.6">
      <c r="A138" s="70" t="s">
        <v>27</v>
      </c>
      <c r="B138" s="62"/>
      <c r="C138" s="229"/>
      <c r="D138" s="261">
        <f>SUM(D118:D137)</f>
        <v>0</v>
      </c>
      <c r="E138" s="261">
        <f t="shared" ref="E138:N138" si="10">SUM(E118:E137)</f>
        <v>0</v>
      </c>
      <c r="F138" s="261">
        <f t="shared" si="10"/>
        <v>0</v>
      </c>
      <c r="G138" s="261">
        <f t="shared" si="10"/>
        <v>0</v>
      </c>
      <c r="H138" s="261">
        <f t="shared" si="10"/>
        <v>0</v>
      </c>
      <c r="I138" s="262">
        <f t="shared" si="10"/>
        <v>0</v>
      </c>
      <c r="J138" s="261">
        <f t="shared" si="10"/>
        <v>0</v>
      </c>
      <c r="K138" s="261">
        <f t="shared" si="10"/>
        <v>0</v>
      </c>
      <c r="L138" s="261">
        <f t="shared" si="10"/>
        <v>0</v>
      </c>
      <c r="M138" s="261">
        <f t="shared" si="10"/>
        <v>0</v>
      </c>
      <c r="N138" s="261">
        <f t="shared" si="10"/>
        <v>0</v>
      </c>
    </row>
    <row r="139" spans="1:43" s="65" customFormat="1" ht="15.6">
      <c r="A139" s="71" t="s">
        <v>28</v>
      </c>
      <c r="B139" s="72"/>
      <c r="C139" s="229"/>
      <c r="D139" s="281"/>
      <c r="E139" s="281"/>
      <c r="F139" s="282"/>
      <c r="G139" s="282"/>
      <c r="H139" s="282"/>
      <c r="I139" s="282"/>
      <c r="J139" s="296">
        <f>G138+J138</f>
        <v>0</v>
      </c>
      <c r="K139" s="291"/>
      <c r="L139" s="291"/>
      <c r="M139" s="291"/>
      <c r="N139" s="291"/>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row>
    <row r="140" spans="1:43" s="20" customFormat="1" ht="15.6">
      <c r="A140" s="8"/>
      <c r="B140" s="19"/>
      <c r="C140" s="225"/>
      <c r="D140" s="19"/>
      <c r="E140" s="19"/>
      <c r="F140" s="19"/>
      <c r="G140" s="19"/>
      <c r="H140" s="19"/>
      <c r="I140" s="7"/>
    </row>
    <row r="141" spans="1:43" s="20" customFormat="1" ht="15.6">
      <c r="A141" s="73"/>
      <c r="B141" s="73"/>
      <c r="C141" s="230"/>
      <c r="D141" s="7"/>
      <c r="E141" s="73"/>
      <c r="F141" s="73"/>
      <c r="G141" s="73"/>
      <c r="H141" s="73"/>
      <c r="I141" s="73"/>
    </row>
    <row r="142" spans="1:43" s="20" customFormat="1" ht="15.6">
      <c r="A142" s="28"/>
      <c r="B142" s="28"/>
      <c r="C142" s="223"/>
      <c r="D142" s="74"/>
      <c r="E142" s="28"/>
      <c r="F142" s="74"/>
      <c r="G142" s="74"/>
      <c r="H142" s="74"/>
      <c r="I142" s="74"/>
      <c r="AL142" s="21"/>
      <c r="AM142" s="21"/>
      <c r="AN142" s="21"/>
      <c r="AO142" s="21"/>
      <c r="AP142" s="21"/>
      <c r="AQ142" s="21"/>
    </row>
    <row r="143" spans="1:43" s="20" customFormat="1" ht="15.6">
      <c r="A143" s="28"/>
      <c r="B143" s="28"/>
      <c r="C143" s="28"/>
      <c r="D143" s="28"/>
      <c r="E143" s="28"/>
      <c r="F143" s="74"/>
      <c r="G143" s="74"/>
      <c r="H143" s="74"/>
      <c r="I143" s="73"/>
      <c r="AL143" s="21"/>
      <c r="AM143" s="21"/>
      <c r="AN143" s="21"/>
      <c r="AO143" s="21"/>
      <c r="AP143" s="21"/>
      <c r="AQ143" s="21"/>
    </row>
    <row r="144" spans="1:43" s="20" customFormat="1">
      <c r="A144" s="61"/>
      <c r="B144" s="61"/>
      <c r="C144" s="61"/>
      <c r="D144" s="61"/>
      <c r="E144" s="75"/>
      <c r="F144" s="61"/>
      <c r="G144" s="61"/>
      <c r="H144" s="61"/>
      <c r="I144" s="61"/>
      <c r="AL144" s="21"/>
      <c r="AM144" s="21"/>
      <c r="AN144" s="21"/>
      <c r="AO144" s="21"/>
      <c r="AP144" s="21"/>
      <c r="AQ144" s="21"/>
    </row>
    <row r="145" spans="1:43" s="20" customFormat="1">
      <c r="A145" s="7"/>
      <c r="B145" s="7"/>
      <c r="C145" s="7"/>
      <c r="D145" s="7"/>
      <c r="E145" s="7"/>
      <c r="F145" s="7"/>
      <c r="G145" s="7"/>
      <c r="H145" s="7"/>
      <c r="I145" s="7"/>
      <c r="AL145" s="21"/>
      <c r="AM145" s="21"/>
      <c r="AN145" s="21"/>
      <c r="AO145" s="21"/>
      <c r="AP145" s="21"/>
      <c r="AQ145" s="21"/>
    </row>
    <row r="146" spans="1:43" s="20" customFormat="1">
      <c r="A146" s="7"/>
      <c r="B146" s="7"/>
      <c r="C146" s="7"/>
      <c r="D146" s="7"/>
      <c r="E146" s="7"/>
      <c r="F146" s="7"/>
      <c r="G146" s="7"/>
      <c r="H146" s="7"/>
      <c r="I146" s="7"/>
      <c r="AL146" s="21"/>
      <c r="AM146" s="21"/>
      <c r="AN146" s="21"/>
      <c r="AO146" s="21"/>
      <c r="AP146" s="21"/>
      <c r="AQ146" s="21"/>
    </row>
    <row r="147" spans="1:43" s="20" customFormat="1">
      <c r="A147" s="7"/>
      <c r="B147" s="7"/>
      <c r="C147" s="7"/>
      <c r="D147" s="7"/>
      <c r="E147" s="7"/>
      <c r="F147" s="7"/>
      <c r="G147" s="7"/>
      <c r="H147" s="7"/>
      <c r="I147" s="7"/>
      <c r="AL147" s="21"/>
      <c r="AM147" s="21"/>
      <c r="AN147" s="21"/>
      <c r="AO147" s="21"/>
      <c r="AP147" s="21"/>
      <c r="AQ147" s="21"/>
    </row>
    <row r="148" spans="1:43" s="20" customFormat="1">
      <c r="A148" s="7"/>
      <c r="B148" s="7"/>
      <c r="C148" s="7"/>
      <c r="D148" s="7"/>
      <c r="E148" s="7"/>
      <c r="F148" s="7"/>
      <c r="G148" s="7"/>
      <c r="H148" s="7"/>
      <c r="I148" s="7"/>
      <c r="AL148" s="21"/>
      <c r="AM148" s="21"/>
      <c r="AN148" s="21"/>
      <c r="AO148" s="21"/>
      <c r="AP148" s="21"/>
      <c r="AQ148" s="21"/>
    </row>
    <row r="149" spans="1:43" s="20" customFormat="1">
      <c r="C149" s="7"/>
      <c r="AL149" s="21"/>
      <c r="AM149" s="21"/>
      <c r="AN149" s="21"/>
      <c r="AO149" s="21"/>
      <c r="AP149" s="21"/>
      <c r="AQ149" s="21"/>
    </row>
    <row r="150" spans="1:43" s="20" customFormat="1">
      <c r="C150" s="7"/>
      <c r="AL150" s="21"/>
      <c r="AM150" s="21"/>
      <c r="AN150" s="21"/>
      <c r="AO150" s="21"/>
      <c r="AP150" s="21"/>
      <c r="AQ150" s="21"/>
    </row>
    <row r="151" spans="1:43" s="20" customFormat="1">
      <c r="C151" s="7"/>
      <c r="AL151" s="21"/>
      <c r="AM151" s="21"/>
      <c r="AN151" s="21"/>
      <c r="AO151" s="21"/>
      <c r="AP151" s="21"/>
      <c r="AQ151" s="21"/>
    </row>
    <row r="152" spans="1:43" s="20" customFormat="1">
      <c r="C152" s="7"/>
      <c r="AL152" s="21"/>
      <c r="AM152" s="21"/>
      <c r="AN152" s="21"/>
      <c r="AO152" s="21"/>
      <c r="AP152" s="21"/>
      <c r="AQ152" s="21"/>
    </row>
    <row r="153" spans="1:43" s="20" customFormat="1">
      <c r="C153" s="7"/>
      <c r="AL153" s="21"/>
      <c r="AM153" s="21"/>
      <c r="AN153" s="21"/>
      <c r="AO153" s="21"/>
      <c r="AP153" s="21"/>
      <c r="AQ153" s="21"/>
    </row>
    <row r="154" spans="1:43" s="20" customFormat="1">
      <c r="C154" s="7"/>
      <c r="AL154" s="21"/>
      <c r="AM154" s="21"/>
      <c r="AN154" s="21"/>
      <c r="AO154" s="21"/>
      <c r="AP154" s="21"/>
      <c r="AQ154" s="21"/>
    </row>
    <row r="155" spans="1:43" s="20" customFormat="1">
      <c r="C155" s="7"/>
      <c r="AL155" s="21"/>
      <c r="AM155" s="21"/>
      <c r="AN155" s="21"/>
      <c r="AO155" s="21"/>
      <c r="AP155" s="21"/>
      <c r="AQ155" s="21"/>
    </row>
    <row r="156" spans="1:43" s="20" customFormat="1">
      <c r="C156" s="7"/>
      <c r="AL156" s="21"/>
      <c r="AM156" s="21"/>
      <c r="AN156" s="21"/>
      <c r="AO156" s="21"/>
      <c r="AP156" s="21"/>
      <c r="AQ156" s="21"/>
    </row>
    <row r="157" spans="1:43" s="20" customFormat="1">
      <c r="C157" s="7"/>
      <c r="AL157" s="21"/>
      <c r="AM157" s="21"/>
      <c r="AN157" s="21"/>
      <c r="AO157" s="21"/>
      <c r="AP157" s="21"/>
      <c r="AQ157" s="21"/>
    </row>
    <row r="158" spans="1:43" s="20" customFormat="1">
      <c r="C158" s="7"/>
    </row>
    <row r="159" spans="1:43" s="20" customFormat="1">
      <c r="C159" s="7"/>
    </row>
    <row r="160" spans="1:43" s="20" customFormat="1">
      <c r="C160" s="7"/>
    </row>
    <row r="161" spans="3:3" s="20" customFormat="1">
      <c r="C161" s="7"/>
    </row>
    <row r="162" spans="3:3" s="20" customFormat="1">
      <c r="C162" s="7"/>
    </row>
    <row r="163" spans="3:3" s="20" customFormat="1">
      <c r="C163" s="7"/>
    </row>
    <row r="164" spans="3:3" s="20" customFormat="1">
      <c r="C164" s="7"/>
    </row>
    <row r="165" spans="3:3" s="20" customFormat="1">
      <c r="C165" s="7"/>
    </row>
    <row r="166" spans="3:3" s="20" customFormat="1">
      <c r="C166" s="7"/>
    </row>
    <row r="167" spans="3:3" s="20" customFormat="1">
      <c r="C167" s="7"/>
    </row>
    <row r="168" spans="3:3" s="20" customFormat="1">
      <c r="C168" s="7"/>
    </row>
    <row r="169" spans="3:3" s="20" customFormat="1">
      <c r="C169" s="7"/>
    </row>
    <row r="170" spans="3:3" s="20" customFormat="1">
      <c r="C170" s="7"/>
    </row>
    <row r="171" spans="3:3" s="20" customFormat="1">
      <c r="C171" s="7"/>
    </row>
    <row r="172" spans="3:3" s="20" customFormat="1">
      <c r="C172" s="7"/>
    </row>
    <row r="173" spans="3:3" s="20" customFormat="1">
      <c r="C173" s="7"/>
    </row>
    <row r="174" spans="3:3" s="20" customFormat="1">
      <c r="C174" s="7"/>
    </row>
    <row r="175" spans="3:3" s="20" customFormat="1">
      <c r="C175" s="7"/>
    </row>
    <row r="176" spans="3:3" s="20" customFormat="1">
      <c r="C176" s="7"/>
    </row>
    <row r="177" spans="3:3" s="20" customFormat="1">
      <c r="C177" s="7"/>
    </row>
    <row r="178" spans="3:3" s="20" customFormat="1">
      <c r="C178" s="7"/>
    </row>
    <row r="179" spans="3:3" s="20" customFormat="1">
      <c r="C179" s="7"/>
    </row>
    <row r="180" spans="3:3" s="20" customFormat="1">
      <c r="C180" s="7"/>
    </row>
    <row r="181" spans="3:3" s="20" customFormat="1">
      <c r="C181" s="7"/>
    </row>
    <row r="182" spans="3:3" s="20" customFormat="1">
      <c r="C182" s="7"/>
    </row>
    <row r="183" spans="3:3" s="20" customFormat="1">
      <c r="C183" s="7"/>
    </row>
    <row r="184" spans="3:3" s="20" customFormat="1">
      <c r="C184" s="7"/>
    </row>
    <row r="185" spans="3:3" s="20" customFormat="1">
      <c r="C185" s="7"/>
    </row>
    <row r="186" spans="3:3" s="20" customFormat="1">
      <c r="C186" s="7"/>
    </row>
    <row r="187" spans="3:3" s="20" customFormat="1">
      <c r="C187" s="7"/>
    </row>
    <row r="188" spans="3:3" s="20" customFormat="1">
      <c r="C188" s="7"/>
    </row>
    <row r="189" spans="3:3" s="20" customFormat="1">
      <c r="C189" s="7"/>
    </row>
    <row r="190" spans="3:3" s="20" customFormat="1">
      <c r="C190" s="7"/>
    </row>
    <row r="191" spans="3:3" s="20" customFormat="1">
      <c r="C191" s="7"/>
    </row>
    <row r="192" spans="3:3" s="20" customFormat="1">
      <c r="C192" s="7"/>
    </row>
    <row r="193" spans="3:3" s="20" customFormat="1">
      <c r="C193" s="7"/>
    </row>
    <row r="194" spans="3:3" s="20" customFormat="1">
      <c r="C194" s="7"/>
    </row>
    <row r="195" spans="3:3" s="20" customFormat="1">
      <c r="C195" s="7"/>
    </row>
    <row r="196" spans="3:3" s="20" customFormat="1">
      <c r="C196" s="7"/>
    </row>
    <row r="197" spans="3:3" s="20" customFormat="1">
      <c r="C197" s="7"/>
    </row>
    <row r="198" spans="3:3" s="20" customFormat="1">
      <c r="C198" s="7"/>
    </row>
    <row r="199" spans="3:3" s="20" customFormat="1">
      <c r="C199" s="7"/>
    </row>
    <row r="200" spans="3:3" s="20" customFormat="1">
      <c r="C200" s="7"/>
    </row>
    <row r="201" spans="3:3" s="20" customFormat="1">
      <c r="C201" s="7"/>
    </row>
    <row r="202" spans="3:3" s="20" customFormat="1">
      <c r="C202" s="7"/>
    </row>
    <row r="203" spans="3:3" s="20" customFormat="1">
      <c r="C203" s="7"/>
    </row>
    <row r="204" spans="3:3" s="20" customFormat="1">
      <c r="C204" s="7"/>
    </row>
    <row r="205" spans="3:3" s="20" customFormat="1">
      <c r="C205" s="7"/>
    </row>
    <row r="206" spans="3:3" s="20" customFormat="1">
      <c r="C206" s="7"/>
    </row>
    <row r="207" spans="3:3" s="20" customFormat="1">
      <c r="C207" s="7"/>
    </row>
    <row r="208" spans="3:3" s="20" customFormat="1">
      <c r="C208" s="7"/>
    </row>
    <row r="209" spans="3:3" s="20" customFormat="1">
      <c r="C209" s="7"/>
    </row>
    <row r="210" spans="3:3" s="20" customFormat="1">
      <c r="C210" s="7"/>
    </row>
    <row r="211" spans="3:3" s="20" customFormat="1">
      <c r="C211" s="7"/>
    </row>
    <row r="212" spans="3:3" s="20" customFormat="1">
      <c r="C212" s="7"/>
    </row>
    <row r="213" spans="3:3" s="20" customFormat="1">
      <c r="C213" s="7"/>
    </row>
    <row r="214" spans="3:3" s="20" customFormat="1">
      <c r="C214" s="7"/>
    </row>
    <row r="215" spans="3:3" s="20" customFormat="1">
      <c r="C215" s="7"/>
    </row>
    <row r="216" spans="3:3" s="20" customFormat="1">
      <c r="C216" s="7"/>
    </row>
    <row r="217" spans="3:3" s="20" customFormat="1">
      <c r="C217" s="7"/>
    </row>
    <row r="218" spans="3:3" s="20" customFormat="1">
      <c r="C218" s="7"/>
    </row>
    <row r="219" spans="3:3" s="20" customFormat="1">
      <c r="C219" s="7"/>
    </row>
    <row r="220" spans="3:3" s="20" customFormat="1">
      <c r="C220" s="7"/>
    </row>
    <row r="221" spans="3:3" s="20" customFormat="1">
      <c r="C221" s="7"/>
    </row>
    <row r="222" spans="3:3" s="20" customFormat="1">
      <c r="C222" s="7"/>
    </row>
    <row r="223" spans="3:3" s="20" customFormat="1">
      <c r="C223" s="7"/>
    </row>
    <row r="224" spans="3:3" s="20" customFormat="1">
      <c r="C224" s="7"/>
    </row>
    <row r="225" spans="3:3" s="20" customFormat="1">
      <c r="C225" s="7"/>
    </row>
    <row r="226" spans="3:3" s="20" customFormat="1">
      <c r="C226" s="7"/>
    </row>
    <row r="227" spans="3:3" s="20" customFormat="1">
      <c r="C227" s="7"/>
    </row>
    <row r="228" spans="3:3" s="20" customFormat="1">
      <c r="C228" s="7"/>
    </row>
    <row r="229" spans="3:3" s="20" customFormat="1">
      <c r="C229" s="7"/>
    </row>
    <row r="230" spans="3:3" s="20" customFormat="1">
      <c r="C230" s="7"/>
    </row>
    <row r="231" spans="3:3" s="20" customFormat="1">
      <c r="C231" s="7"/>
    </row>
    <row r="232" spans="3:3" s="20" customFormat="1">
      <c r="C232" s="7"/>
    </row>
    <row r="233" spans="3:3" s="20" customFormat="1">
      <c r="C233" s="7"/>
    </row>
    <row r="234" spans="3:3" s="20" customFormat="1">
      <c r="C234" s="7"/>
    </row>
    <row r="235" spans="3:3" s="20" customFormat="1">
      <c r="C235" s="7"/>
    </row>
    <row r="236" spans="3:3" s="20" customFormat="1">
      <c r="C236" s="7"/>
    </row>
    <row r="237" spans="3:3" s="20" customFormat="1">
      <c r="C237" s="7"/>
    </row>
    <row r="238" spans="3:3" s="20" customFormat="1">
      <c r="C238" s="7"/>
    </row>
    <row r="239" spans="3:3" s="20" customFormat="1">
      <c r="C239" s="7"/>
    </row>
    <row r="240" spans="3:3" s="20" customFormat="1">
      <c r="C240" s="7"/>
    </row>
    <row r="241" spans="3:3" s="20" customFormat="1">
      <c r="C241" s="7"/>
    </row>
    <row r="242" spans="3:3" s="20" customFormat="1">
      <c r="C242" s="7"/>
    </row>
    <row r="243" spans="3:3" s="20" customFormat="1">
      <c r="C243" s="7"/>
    </row>
    <row r="244" spans="3:3" s="20" customFormat="1">
      <c r="C244" s="7"/>
    </row>
    <row r="245" spans="3:3" s="20" customFormat="1">
      <c r="C245" s="7"/>
    </row>
    <row r="246" spans="3:3" s="20" customFormat="1">
      <c r="C246" s="7"/>
    </row>
    <row r="247" spans="3:3" s="20" customFormat="1">
      <c r="C247" s="7"/>
    </row>
    <row r="248" spans="3:3" s="20" customFormat="1">
      <c r="C248" s="7"/>
    </row>
    <row r="249" spans="3:3" s="20" customFormat="1">
      <c r="C249" s="7"/>
    </row>
    <row r="250" spans="3:3" s="20" customFormat="1">
      <c r="C250" s="7"/>
    </row>
    <row r="251" spans="3:3" s="20" customFormat="1">
      <c r="C251" s="7"/>
    </row>
    <row r="252" spans="3:3" s="20" customFormat="1">
      <c r="C252" s="7"/>
    </row>
    <row r="253" spans="3:3" s="20" customFormat="1">
      <c r="C253" s="7"/>
    </row>
    <row r="254" spans="3:3" s="20" customFormat="1">
      <c r="C254" s="7"/>
    </row>
    <row r="255" spans="3:3" s="20" customFormat="1">
      <c r="C255" s="7"/>
    </row>
    <row r="256" spans="3:3" s="20" customFormat="1">
      <c r="C256" s="7"/>
    </row>
    <row r="257" spans="3:3" s="20" customFormat="1">
      <c r="C257" s="7"/>
    </row>
    <row r="258" spans="3:3" s="20" customFormat="1">
      <c r="C258" s="7"/>
    </row>
    <row r="259" spans="3:3" s="20" customFormat="1">
      <c r="C259" s="7"/>
    </row>
    <row r="260" spans="3:3" s="20" customFormat="1">
      <c r="C260" s="7"/>
    </row>
    <row r="261" spans="3:3" s="20" customFormat="1">
      <c r="C261" s="7"/>
    </row>
    <row r="262" spans="3:3" s="20" customFormat="1">
      <c r="C262" s="7"/>
    </row>
    <row r="263" spans="3:3" s="20" customFormat="1">
      <c r="C263" s="7"/>
    </row>
    <row r="264" spans="3:3" s="20" customFormat="1">
      <c r="C264" s="7"/>
    </row>
    <row r="265" spans="3:3" s="20" customFormat="1">
      <c r="C265" s="7"/>
    </row>
    <row r="266" spans="3:3" s="20" customFormat="1">
      <c r="C266" s="7"/>
    </row>
    <row r="267" spans="3:3" s="20" customFormat="1">
      <c r="C267" s="7"/>
    </row>
    <row r="268" spans="3:3" s="20" customFormat="1">
      <c r="C268" s="7"/>
    </row>
    <row r="269" spans="3:3" s="20" customFormat="1">
      <c r="C269" s="7"/>
    </row>
    <row r="270" spans="3:3" s="20" customFormat="1">
      <c r="C270" s="7"/>
    </row>
    <row r="271" spans="3:3" s="20" customFormat="1">
      <c r="C271" s="7"/>
    </row>
    <row r="272" spans="3:3" s="20" customFormat="1">
      <c r="C272" s="7"/>
    </row>
    <row r="273" spans="3:3" s="20" customFormat="1">
      <c r="C273" s="7"/>
    </row>
    <row r="274" spans="3:3" s="20" customFormat="1">
      <c r="C274" s="7"/>
    </row>
    <row r="275" spans="3:3" s="20" customFormat="1">
      <c r="C275" s="7"/>
    </row>
    <row r="276" spans="3:3" s="20" customFormat="1">
      <c r="C276" s="7"/>
    </row>
    <row r="277" spans="3:3" s="20" customFormat="1">
      <c r="C277" s="7"/>
    </row>
    <row r="278" spans="3:3" s="20" customFormat="1">
      <c r="C278" s="7"/>
    </row>
    <row r="279" spans="3:3" s="20" customFormat="1">
      <c r="C279" s="7"/>
    </row>
    <row r="280" spans="3:3" s="20" customFormat="1">
      <c r="C280" s="7"/>
    </row>
    <row r="281" spans="3:3" s="20" customFormat="1">
      <c r="C281" s="7"/>
    </row>
    <row r="282" spans="3:3" s="20" customFormat="1">
      <c r="C282" s="7"/>
    </row>
    <row r="283" spans="3:3" s="20" customFormat="1">
      <c r="C283" s="7"/>
    </row>
  </sheetData>
  <sheetProtection formatColumns="0" formatRows="0" insertRows="0"/>
  <mergeCells count="21">
    <mergeCell ref="L115:L116"/>
    <mergeCell ref="M115:M116"/>
    <mergeCell ref="N115:N116"/>
    <mergeCell ref="A3:I3"/>
    <mergeCell ref="F115:F116"/>
    <mergeCell ref="I115:I116"/>
    <mergeCell ref="B115:B116"/>
    <mergeCell ref="A115:A116"/>
    <mergeCell ref="D115:D116"/>
    <mergeCell ref="E115:E116"/>
    <mergeCell ref="A56:A57"/>
    <mergeCell ref="E56:E57"/>
    <mergeCell ref="A96:A97"/>
    <mergeCell ref="J115:J116"/>
    <mergeCell ref="K115:K116"/>
    <mergeCell ref="A8:A9"/>
    <mergeCell ref="E8:E9"/>
    <mergeCell ref="A28:A29"/>
    <mergeCell ref="E28:E29"/>
    <mergeCell ref="G115:G116"/>
    <mergeCell ref="H115:H116"/>
  </mergeCells>
  <phoneticPr fontId="17" type="noConversion"/>
  <dataValidations disablePrompts="1" count="2">
    <dataValidation type="list" allowBlank="1" showInputMessage="1" showErrorMessage="1" sqref="B92:B93 C87 E92:E93 C91:C93">
      <formula1>"Ja,Nein"</formula1>
    </dataValidation>
    <dataValidation type="list" allowBlank="1" showInputMessage="1" showErrorMessage="1" sqref="B87 B91 E91 E87">
      <formula1>"bitte wählen,Ja,Nein"</formula1>
    </dataValidation>
  </dataValidations>
  <pageMargins left="0.43307086614173229" right="0.51181102362204722" top="0.55118110236220474" bottom="0.53" header="0.39370078740157483" footer="0.17"/>
  <pageSetup paperSize="9" scale="36" fitToHeight="0" orientation="landscape" r:id="rId1"/>
  <headerFooter alignWithMargins="0">
    <oddFooter>&amp;L&amp;8&amp;D&amp;C &amp;R&amp;8&amp;A_&amp;F</oddFooter>
  </headerFooter>
  <rowBreaks count="1" manualBreakCount="1">
    <brk id="9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66FF66"/>
    <pageSetUpPr fitToPage="1"/>
  </sheetPr>
  <dimension ref="A1:EX316"/>
  <sheetViews>
    <sheetView zoomScale="58" zoomScaleNormal="58" zoomScaleSheetLayoutView="80" workbookViewId="0">
      <pane ySplit="1" topLeftCell="A2" activePane="bottomLeft" state="frozen"/>
      <selection activeCell="A14" sqref="A14"/>
      <selection pane="bottomLeft" activeCell="H42" sqref="H42"/>
    </sheetView>
  </sheetViews>
  <sheetFormatPr baseColWidth="10" defaultColWidth="11.44140625" defaultRowHeight="15"/>
  <cols>
    <col min="1" max="3" width="46.44140625" style="97" customWidth="1"/>
    <col min="4" max="4" width="31.88671875" style="97" bestFit="1" customWidth="1"/>
    <col min="5" max="8" width="29.33203125" style="97" customWidth="1"/>
    <col min="9" max="9" width="29.33203125" style="78" customWidth="1"/>
    <col min="10" max="11" width="28.44140625" style="78" customWidth="1"/>
    <col min="12" max="13" width="28.6640625" style="78" customWidth="1"/>
    <col min="14" max="14" width="40.5546875" style="78" customWidth="1"/>
    <col min="15" max="15" width="25.5546875" style="78" customWidth="1"/>
    <col min="16" max="16" width="26.6640625" style="78" customWidth="1"/>
    <col min="17" max="23" width="11.44140625" style="78"/>
    <col min="24" max="16384" width="11.44140625" style="97"/>
  </cols>
  <sheetData>
    <row r="1" spans="1:32" s="76" customFormat="1" ht="17.399999999999999">
      <c r="A1" s="76" t="s">
        <v>191</v>
      </c>
      <c r="I1" s="77"/>
    </row>
    <row r="2" spans="1:32" s="78" customFormat="1"/>
    <row r="3" spans="1:32" s="78" customFormat="1"/>
    <row r="4" spans="1:32" s="20" customFormat="1" ht="15.6">
      <c r="A4" s="8" t="s">
        <v>85</v>
      </c>
      <c r="B4" s="19"/>
      <c r="C4" s="19"/>
      <c r="D4" s="19"/>
      <c r="E4" s="19"/>
      <c r="F4" s="19"/>
      <c r="G4" s="22"/>
      <c r="H4" s="7"/>
      <c r="I4" s="38"/>
      <c r="J4" s="7"/>
      <c r="K4" s="7"/>
      <c r="L4" s="7"/>
      <c r="M4" s="7"/>
      <c r="N4" s="7"/>
      <c r="O4" s="7"/>
      <c r="P4" s="7"/>
      <c r="Q4" s="7"/>
      <c r="R4" s="7"/>
      <c r="S4" s="7"/>
      <c r="T4" s="7"/>
      <c r="U4" s="7"/>
      <c r="V4" s="7"/>
      <c r="W4" s="7"/>
      <c r="X4" s="7"/>
      <c r="Y4" s="7"/>
      <c r="Z4" s="7"/>
      <c r="AA4" s="7"/>
      <c r="AB4" s="7"/>
      <c r="AC4" s="7"/>
      <c r="AD4" s="7"/>
      <c r="AE4" s="7"/>
      <c r="AF4" s="7"/>
    </row>
    <row r="5" spans="1:32" s="20" customFormat="1">
      <c r="A5" s="79"/>
      <c r="B5" s="19"/>
      <c r="C5" s="19"/>
      <c r="D5" s="19"/>
      <c r="E5" s="19"/>
      <c r="F5" s="19"/>
      <c r="G5" s="22"/>
      <c r="H5" s="7"/>
      <c r="I5" s="38"/>
      <c r="J5" s="7"/>
      <c r="K5" s="7"/>
      <c r="L5" s="7"/>
      <c r="M5" s="7"/>
      <c r="N5" s="7"/>
      <c r="O5" s="7"/>
      <c r="P5" s="7"/>
      <c r="Q5" s="7"/>
      <c r="R5" s="7"/>
      <c r="S5" s="7"/>
      <c r="T5" s="7"/>
      <c r="U5" s="7"/>
      <c r="V5" s="7"/>
      <c r="W5" s="7"/>
      <c r="X5" s="7"/>
      <c r="Y5" s="7"/>
      <c r="Z5" s="7"/>
      <c r="AA5" s="7"/>
      <c r="AB5" s="7"/>
      <c r="AC5" s="7"/>
      <c r="AD5" s="7"/>
      <c r="AE5" s="7"/>
      <c r="AF5" s="7"/>
    </row>
    <row r="6" spans="1:32" s="9" customFormat="1" ht="15.6">
      <c r="A6" s="772" t="s">
        <v>33</v>
      </c>
      <c r="B6" s="773"/>
      <c r="C6" s="774"/>
      <c r="D6" s="770" t="s">
        <v>37</v>
      </c>
      <c r="E6" s="763" t="s">
        <v>86</v>
      </c>
      <c r="F6" s="763" t="s">
        <v>41</v>
      </c>
      <c r="G6" s="80"/>
    </row>
    <row r="7" spans="1:32" s="9" customFormat="1" ht="15.6">
      <c r="A7" s="763" t="s">
        <v>34</v>
      </c>
      <c r="B7" s="763" t="s">
        <v>87</v>
      </c>
      <c r="C7" s="763" t="s">
        <v>88</v>
      </c>
      <c r="D7" s="771"/>
      <c r="E7" s="764"/>
      <c r="F7" s="764"/>
      <c r="G7" s="74"/>
    </row>
    <row r="8" spans="1:32" s="9" customFormat="1" ht="15.6">
      <c r="A8" s="769"/>
      <c r="B8" s="769"/>
      <c r="C8" s="769"/>
      <c r="D8" s="81" t="s">
        <v>35</v>
      </c>
      <c r="E8" s="81"/>
      <c r="F8" s="81" t="s">
        <v>35</v>
      </c>
      <c r="G8" s="82"/>
    </row>
    <row r="9" spans="1:32" s="78" customFormat="1">
      <c r="A9" s="434" t="s">
        <v>1</v>
      </c>
      <c r="B9" s="435" t="s">
        <v>1</v>
      </c>
      <c r="C9" s="435" t="s">
        <v>1</v>
      </c>
      <c r="D9" s="436"/>
      <c r="E9" s="455"/>
      <c r="F9" s="254">
        <f t="shared" ref="F9:F14" si="0">IF(D9="Zeile einfügbar",0,D9*E9)</f>
        <v>0</v>
      </c>
      <c r="G9" s="83"/>
      <c r="H9" s="84"/>
    </row>
    <row r="10" spans="1:32" s="78" customFormat="1">
      <c r="A10" s="434" t="s">
        <v>1</v>
      </c>
      <c r="B10" s="435" t="s">
        <v>1</v>
      </c>
      <c r="C10" s="435" t="s">
        <v>1</v>
      </c>
      <c r="D10" s="437"/>
      <c r="E10" s="455"/>
      <c r="F10" s="254">
        <f t="shared" si="0"/>
        <v>0</v>
      </c>
      <c r="G10" s="83"/>
      <c r="H10" s="84"/>
    </row>
    <row r="11" spans="1:32" s="78" customFormat="1">
      <c r="A11" s="434" t="s">
        <v>1</v>
      </c>
      <c r="B11" s="435" t="s">
        <v>1</v>
      </c>
      <c r="C11" s="435" t="s">
        <v>1</v>
      </c>
      <c r="D11" s="437"/>
      <c r="E11" s="455"/>
      <c r="F11" s="254">
        <f t="shared" si="0"/>
        <v>0</v>
      </c>
      <c r="G11" s="83"/>
      <c r="H11" s="84"/>
    </row>
    <row r="12" spans="1:32" s="78" customFormat="1">
      <c r="A12" s="434" t="s">
        <v>1</v>
      </c>
      <c r="B12" s="435" t="s">
        <v>1</v>
      </c>
      <c r="C12" s="435" t="s">
        <v>1</v>
      </c>
      <c r="D12" s="437"/>
      <c r="E12" s="456"/>
      <c r="F12" s="254">
        <f t="shared" si="0"/>
        <v>0</v>
      </c>
      <c r="G12" s="83"/>
      <c r="H12" s="84"/>
    </row>
    <row r="13" spans="1:32" s="78" customFormat="1">
      <c r="A13" s="434" t="s">
        <v>1</v>
      </c>
      <c r="B13" s="435" t="s">
        <v>1</v>
      </c>
      <c r="C13" s="435" t="s">
        <v>1</v>
      </c>
      <c r="D13" s="437"/>
      <c r="E13" s="457"/>
      <c r="F13" s="254">
        <f t="shared" si="0"/>
        <v>0</v>
      </c>
      <c r="G13" s="85"/>
      <c r="H13" s="86"/>
    </row>
    <row r="14" spans="1:32" s="78" customFormat="1">
      <c r="A14" s="434" t="s">
        <v>1</v>
      </c>
      <c r="B14" s="435" t="s">
        <v>1</v>
      </c>
      <c r="C14" s="435" t="s">
        <v>1</v>
      </c>
      <c r="D14" s="438" t="s">
        <v>19</v>
      </c>
      <c r="E14" s="458"/>
      <c r="F14" s="254">
        <f t="shared" si="0"/>
        <v>0</v>
      </c>
      <c r="G14" s="85"/>
      <c r="H14" s="86"/>
    </row>
    <row r="15" spans="1:32" s="9" customFormat="1" ht="15.6">
      <c r="A15" s="87" t="s">
        <v>36</v>
      </c>
      <c r="B15" s="88"/>
      <c r="C15" s="88"/>
      <c r="D15" s="89"/>
      <c r="E15" s="263"/>
      <c r="F15" s="255">
        <f>SUM(F9:F14)</f>
        <v>0</v>
      </c>
      <c r="G15" s="90"/>
      <c r="H15" s="90"/>
    </row>
    <row r="16" spans="1:32" s="9" customFormat="1" ht="15.6">
      <c r="A16" s="91"/>
      <c r="B16" s="92"/>
      <c r="C16" s="92"/>
      <c r="D16" s="93"/>
      <c r="E16" s="90"/>
      <c r="F16" s="90"/>
      <c r="G16" s="90"/>
      <c r="H16" s="90"/>
    </row>
    <row r="17" spans="1:105" s="78" customFormat="1"/>
    <row r="18" spans="1:105" s="78" customFormat="1" ht="15.6">
      <c r="A18" s="8" t="s">
        <v>89</v>
      </c>
    </row>
    <row r="19" spans="1:105" s="78" customFormat="1">
      <c r="A19" s="79"/>
    </row>
    <row r="20" spans="1:105" ht="15.75" customHeight="1">
      <c r="A20" s="765" t="s">
        <v>33</v>
      </c>
      <c r="B20" s="766"/>
      <c r="C20" s="43"/>
      <c r="D20" s="43"/>
      <c r="E20" s="43"/>
      <c r="F20" s="767" t="s">
        <v>90</v>
      </c>
      <c r="G20" s="767" t="s">
        <v>91</v>
      </c>
      <c r="H20" s="763" t="s">
        <v>41</v>
      </c>
      <c r="J20" s="94"/>
      <c r="K20" s="95"/>
      <c r="L20" s="96"/>
      <c r="M20" s="96"/>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row>
    <row r="21" spans="1:105" ht="15.6">
      <c r="A21" s="763" t="s">
        <v>34</v>
      </c>
      <c r="B21" s="763" t="s">
        <v>87</v>
      </c>
      <c r="C21" s="98" t="s">
        <v>38</v>
      </c>
      <c r="D21" s="98" t="s">
        <v>39</v>
      </c>
      <c r="E21" s="98" t="s">
        <v>40</v>
      </c>
      <c r="F21" s="768"/>
      <c r="G21" s="768"/>
      <c r="H21" s="764"/>
      <c r="K21" s="99"/>
      <c r="L21" s="100"/>
      <c r="M21" s="100"/>
      <c r="T21" s="97"/>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row>
    <row r="22" spans="1:105" s="78" customFormat="1" ht="15.6">
      <c r="A22" s="769"/>
      <c r="B22" s="769"/>
      <c r="C22" s="101"/>
      <c r="D22" s="101"/>
      <c r="E22" s="102"/>
      <c r="F22" s="101" t="s">
        <v>35</v>
      </c>
      <c r="G22" s="101"/>
      <c r="H22" s="101" t="s">
        <v>35</v>
      </c>
      <c r="K22" s="103"/>
      <c r="L22" s="103"/>
      <c r="M22" s="103"/>
    </row>
    <row r="23" spans="1:105" s="86" customFormat="1">
      <c r="A23" s="434" t="s">
        <v>1</v>
      </c>
      <c r="B23" s="435" t="s">
        <v>1</v>
      </c>
      <c r="C23" s="415"/>
      <c r="D23" s="415" t="s">
        <v>1</v>
      </c>
      <c r="E23" s="439"/>
      <c r="F23" s="440"/>
      <c r="G23" s="459"/>
      <c r="H23" s="256">
        <f t="shared" ref="H23:H32" si="1">F23*G23</f>
        <v>0</v>
      </c>
      <c r="J23" s="104"/>
      <c r="K23" s="105"/>
      <c r="L23" s="105"/>
      <c r="M23" s="105"/>
    </row>
    <row r="24" spans="1:105" s="86" customFormat="1">
      <c r="A24" s="434" t="s">
        <v>1</v>
      </c>
      <c r="B24" s="435" t="s">
        <v>1</v>
      </c>
      <c r="C24" s="415"/>
      <c r="D24" s="415" t="s">
        <v>1</v>
      </c>
      <c r="E24" s="439"/>
      <c r="F24" s="440"/>
      <c r="G24" s="459"/>
      <c r="H24" s="256">
        <f t="shared" ref="H24:H28" si="2">F24*G24</f>
        <v>0</v>
      </c>
      <c r="J24" s="104"/>
      <c r="K24" s="105"/>
      <c r="L24" s="105"/>
      <c r="M24" s="105"/>
    </row>
    <row r="25" spans="1:105" s="86" customFormat="1">
      <c r="A25" s="434" t="s">
        <v>1</v>
      </c>
      <c r="B25" s="435" t="s">
        <v>1</v>
      </c>
      <c r="C25" s="415"/>
      <c r="D25" s="415" t="s">
        <v>1</v>
      </c>
      <c r="E25" s="439"/>
      <c r="F25" s="440"/>
      <c r="G25" s="459"/>
      <c r="H25" s="256">
        <f t="shared" si="2"/>
        <v>0</v>
      </c>
      <c r="J25" s="104"/>
      <c r="K25" s="105"/>
      <c r="L25" s="105"/>
      <c r="M25" s="105"/>
    </row>
    <row r="26" spans="1:105" s="86" customFormat="1">
      <c r="A26" s="434" t="s">
        <v>1</v>
      </c>
      <c r="B26" s="435" t="s">
        <v>1</v>
      </c>
      <c r="C26" s="415"/>
      <c r="D26" s="415" t="s">
        <v>1</v>
      </c>
      <c r="E26" s="439"/>
      <c r="F26" s="440"/>
      <c r="G26" s="459"/>
      <c r="H26" s="256">
        <f t="shared" si="2"/>
        <v>0</v>
      </c>
      <c r="J26" s="104"/>
      <c r="K26" s="105"/>
      <c r="L26" s="105"/>
      <c r="M26" s="105"/>
    </row>
    <row r="27" spans="1:105" s="106" customFormat="1">
      <c r="A27" s="434" t="s">
        <v>1</v>
      </c>
      <c r="B27" s="435" t="s">
        <v>1</v>
      </c>
      <c r="C27" s="415"/>
      <c r="D27" s="415" t="s">
        <v>1</v>
      </c>
      <c r="E27" s="439"/>
      <c r="F27" s="440"/>
      <c r="G27" s="459"/>
      <c r="H27" s="256">
        <f t="shared" si="2"/>
        <v>0</v>
      </c>
      <c r="J27" s="107"/>
      <c r="K27" s="108"/>
      <c r="L27" s="108"/>
      <c r="M27" s="108"/>
    </row>
    <row r="28" spans="1:105" s="106" customFormat="1">
      <c r="A28" s="434" t="s">
        <v>1</v>
      </c>
      <c r="B28" s="435" t="s">
        <v>1</v>
      </c>
      <c r="C28" s="415"/>
      <c r="D28" s="415" t="s">
        <v>1</v>
      </c>
      <c r="E28" s="439"/>
      <c r="F28" s="440"/>
      <c r="G28" s="459"/>
      <c r="H28" s="256">
        <f t="shared" si="2"/>
        <v>0</v>
      </c>
      <c r="J28" s="107"/>
      <c r="K28" s="108"/>
      <c r="L28" s="108"/>
      <c r="M28" s="108"/>
    </row>
    <row r="29" spans="1:105" s="106" customFormat="1">
      <c r="A29" s="434" t="s">
        <v>1</v>
      </c>
      <c r="B29" s="435" t="s">
        <v>1</v>
      </c>
      <c r="C29" s="415"/>
      <c r="D29" s="415" t="s">
        <v>1</v>
      </c>
      <c r="E29" s="439"/>
      <c r="F29" s="415"/>
      <c r="G29" s="460"/>
      <c r="H29" s="257">
        <f t="shared" si="1"/>
        <v>0</v>
      </c>
      <c r="J29" s="109"/>
      <c r="K29" s="108"/>
      <c r="L29" s="108"/>
      <c r="M29" s="108"/>
    </row>
    <row r="30" spans="1:105" s="110" customFormat="1">
      <c r="A30" s="434" t="s">
        <v>1</v>
      </c>
      <c r="B30" s="435" t="s">
        <v>1</v>
      </c>
      <c r="C30" s="415"/>
      <c r="D30" s="415" t="s">
        <v>1</v>
      </c>
      <c r="E30" s="439"/>
      <c r="F30" s="441"/>
      <c r="G30" s="459"/>
      <c r="H30" s="256">
        <f t="shared" si="1"/>
        <v>0</v>
      </c>
      <c r="I30" s="86"/>
      <c r="J30" s="109"/>
      <c r="K30" s="108"/>
      <c r="L30" s="108"/>
      <c r="M30" s="108"/>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row>
    <row r="31" spans="1:105" s="110" customFormat="1">
      <c r="A31" s="434" t="s">
        <v>1</v>
      </c>
      <c r="B31" s="435" t="s">
        <v>1</v>
      </c>
      <c r="C31" s="415"/>
      <c r="D31" s="415" t="s">
        <v>1</v>
      </c>
      <c r="E31" s="439"/>
      <c r="F31" s="441"/>
      <c r="G31" s="459"/>
      <c r="H31" s="256">
        <f t="shared" si="1"/>
        <v>0</v>
      </c>
      <c r="I31" s="86"/>
      <c r="J31" s="104"/>
      <c r="K31" s="108"/>
      <c r="L31" s="108"/>
      <c r="M31" s="108"/>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row>
    <row r="32" spans="1:105" s="110" customFormat="1">
      <c r="A32" s="434" t="s">
        <v>1</v>
      </c>
      <c r="B32" s="435" t="s">
        <v>1</v>
      </c>
      <c r="C32" s="415"/>
      <c r="D32" s="415" t="s">
        <v>1</v>
      </c>
      <c r="E32" s="439" t="s">
        <v>19</v>
      </c>
      <c r="F32" s="442"/>
      <c r="G32" s="461"/>
      <c r="H32" s="258">
        <f t="shared" si="1"/>
        <v>0</v>
      </c>
      <c r="I32" s="86"/>
      <c r="J32" s="109"/>
      <c r="K32" s="108"/>
      <c r="L32" s="108"/>
      <c r="M32" s="108"/>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row>
    <row r="33" spans="1:154" s="112" customFormat="1" ht="15.6">
      <c r="A33" s="87" t="s">
        <v>36</v>
      </c>
      <c r="B33" s="88"/>
      <c r="C33" s="89"/>
      <c r="D33" s="111"/>
      <c r="E33" s="111"/>
      <c r="F33" s="111"/>
      <c r="G33" s="264"/>
      <c r="H33" s="255">
        <f>SUM(H23:H32)</f>
        <v>0</v>
      </c>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row>
    <row r="34" spans="1:154" s="112" customFormat="1" ht="15.6">
      <c r="A34" s="91"/>
      <c r="B34" s="92"/>
      <c r="C34" s="92"/>
      <c r="D34" s="93"/>
      <c r="E34" s="90"/>
      <c r="F34" s="90"/>
      <c r="G34" s="301"/>
      <c r="H34" s="301"/>
      <c r="I34" s="9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row>
    <row r="35" spans="1:154">
      <c r="A35" s="78"/>
      <c r="B35" s="78"/>
      <c r="C35" s="78"/>
      <c r="D35" s="78"/>
      <c r="E35" s="78"/>
      <c r="F35" s="78"/>
      <c r="G35" s="78"/>
      <c r="H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row>
    <row r="36" spans="1:154">
      <c r="A36" s="78"/>
      <c r="B36" s="78"/>
      <c r="C36" s="78"/>
      <c r="D36" s="78"/>
      <c r="E36" s="78"/>
      <c r="F36" s="78"/>
      <c r="G36" s="78"/>
      <c r="H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row>
    <row r="37" spans="1:154">
      <c r="A37" s="78"/>
      <c r="B37" s="78"/>
      <c r="C37" s="78"/>
      <c r="D37" s="78"/>
      <c r="E37" s="78"/>
      <c r="F37" s="78"/>
      <c r="G37" s="78"/>
      <c r="H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row>
    <row r="38" spans="1:154">
      <c r="A38" s="78"/>
      <c r="B38" s="78"/>
      <c r="C38" s="78"/>
      <c r="D38" s="78"/>
      <c r="E38" s="78"/>
      <c r="F38" s="78"/>
      <c r="G38" s="78"/>
      <c r="H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row>
    <row r="39" spans="1:154">
      <c r="A39" s="78"/>
      <c r="B39" s="78"/>
      <c r="C39" s="78"/>
      <c r="D39" s="78"/>
      <c r="E39" s="78"/>
      <c r="F39" s="78"/>
      <c r="G39" s="78"/>
      <c r="H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row>
    <row r="40" spans="1:154" s="78" customFormat="1"/>
    <row r="41" spans="1:154" s="78" customFormat="1"/>
    <row r="42" spans="1:154" s="78" customFormat="1"/>
    <row r="43" spans="1:154" s="78" customFormat="1"/>
    <row r="44" spans="1:154" s="78" customFormat="1"/>
    <row r="45" spans="1:154" s="78" customFormat="1"/>
    <row r="46" spans="1:154" s="78" customFormat="1"/>
    <row r="47" spans="1:154" s="78" customFormat="1"/>
    <row r="48" spans="1:154" s="78" customFormat="1"/>
    <row r="49" spans="1:8" s="78" customFormat="1"/>
    <row r="50" spans="1:8" s="78" customFormat="1"/>
    <row r="51" spans="1:8" s="78" customFormat="1"/>
    <row r="52" spans="1:8" s="78" customFormat="1"/>
    <row r="53" spans="1:8" s="78" customFormat="1"/>
    <row r="54" spans="1:8" s="78" customFormat="1"/>
    <row r="55" spans="1:8">
      <c r="A55" s="78"/>
      <c r="B55" s="78"/>
      <c r="C55" s="78"/>
      <c r="D55" s="78"/>
      <c r="E55" s="78"/>
      <c r="F55" s="78"/>
      <c r="G55" s="78"/>
      <c r="H55" s="78"/>
    </row>
    <row r="56" spans="1:8">
      <c r="A56" s="78"/>
      <c r="B56" s="78"/>
      <c r="C56" s="78"/>
      <c r="D56" s="78"/>
      <c r="E56" s="78"/>
      <c r="F56" s="78"/>
      <c r="G56" s="78"/>
      <c r="H56" s="78"/>
    </row>
    <row r="57" spans="1:8">
      <c r="A57" s="78"/>
      <c r="B57" s="78"/>
      <c r="C57" s="78"/>
      <c r="D57" s="78"/>
      <c r="E57" s="78"/>
      <c r="F57" s="78"/>
      <c r="G57" s="78"/>
      <c r="H57" s="78"/>
    </row>
    <row r="58" spans="1:8">
      <c r="A58" s="78"/>
      <c r="B58" s="78"/>
      <c r="C58" s="78"/>
      <c r="D58" s="78"/>
      <c r="E58" s="78"/>
      <c r="F58" s="78"/>
      <c r="G58" s="78"/>
      <c r="H58" s="78"/>
    </row>
    <row r="59" spans="1:8">
      <c r="A59" s="78"/>
      <c r="B59" s="78"/>
      <c r="C59" s="78"/>
      <c r="D59" s="78"/>
      <c r="E59" s="78"/>
      <c r="F59" s="78"/>
      <c r="G59" s="78"/>
      <c r="H59" s="78"/>
    </row>
    <row r="60" spans="1:8">
      <c r="A60" s="78"/>
      <c r="B60" s="78"/>
      <c r="C60" s="78"/>
      <c r="D60" s="78"/>
      <c r="E60" s="78"/>
      <c r="F60" s="78"/>
      <c r="G60" s="78"/>
      <c r="H60" s="78"/>
    </row>
    <row r="61" spans="1:8">
      <c r="A61" s="78"/>
      <c r="B61" s="78"/>
      <c r="C61" s="78"/>
      <c r="D61" s="78"/>
      <c r="E61" s="78"/>
      <c r="F61" s="78"/>
      <c r="G61" s="78"/>
      <c r="H61" s="78"/>
    </row>
    <row r="62" spans="1:8">
      <c r="A62" s="78"/>
      <c r="B62" s="78"/>
      <c r="C62" s="78"/>
      <c r="D62" s="78"/>
      <c r="E62" s="78"/>
      <c r="F62" s="78"/>
      <c r="G62" s="78"/>
      <c r="H62" s="78"/>
    </row>
    <row r="63" spans="1:8">
      <c r="A63" s="78"/>
      <c r="B63" s="78"/>
      <c r="C63" s="78"/>
      <c r="D63" s="78"/>
      <c r="E63" s="78"/>
      <c r="F63" s="78"/>
      <c r="G63" s="78"/>
      <c r="H63" s="78"/>
    </row>
    <row r="64" spans="1:8">
      <c r="A64" s="78"/>
      <c r="B64" s="78"/>
      <c r="C64" s="78"/>
      <c r="D64" s="78"/>
      <c r="E64" s="78"/>
      <c r="F64" s="78"/>
      <c r="G64" s="78"/>
      <c r="H64" s="78"/>
    </row>
    <row r="65" spans="1:8">
      <c r="A65" s="78"/>
      <c r="B65" s="78"/>
      <c r="C65" s="78"/>
      <c r="D65" s="78"/>
      <c r="E65" s="78"/>
      <c r="F65" s="78"/>
      <c r="G65" s="78"/>
      <c r="H65" s="78"/>
    </row>
    <row r="66" spans="1:8">
      <c r="A66" s="78"/>
      <c r="B66" s="78"/>
      <c r="C66" s="78"/>
      <c r="D66" s="78"/>
      <c r="E66" s="78"/>
      <c r="F66" s="78"/>
      <c r="G66" s="78"/>
      <c r="H66" s="78"/>
    </row>
    <row r="67" spans="1:8">
      <c r="A67" s="78"/>
      <c r="B67" s="78"/>
      <c r="C67" s="78"/>
      <c r="D67" s="78"/>
      <c r="E67" s="78"/>
      <c r="F67" s="78"/>
      <c r="G67" s="78"/>
      <c r="H67" s="78"/>
    </row>
    <row r="68" spans="1:8">
      <c r="A68" s="78"/>
      <c r="B68" s="78"/>
      <c r="C68" s="78"/>
      <c r="D68" s="78"/>
      <c r="E68" s="78"/>
      <c r="F68" s="78"/>
      <c r="G68" s="78"/>
      <c r="H68" s="78"/>
    </row>
    <row r="69" spans="1:8">
      <c r="A69" s="78"/>
      <c r="B69" s="78"/>
      <c r="C69" s="78"/>
      <c r="D69" s="78"/>
      <c r="E69" s="78"/>
      <c r="F69" s="78"/>
      <c r="G69" s="78"/>
      <c r="H69" s="78"/>
    </row>
    <row r="70" spans="1:8">
      <c r="A70" s="78"/>
      <c r="B70" s="78"/>
      <c r="C70" s="78"/>
      <c r="D70" s="78"/>
      <c r="E70" s="78"/>
      <c r="F70" s="78"/>
      <c r="G70" s="78"/>
      <c r="H70" s="78"/>
    </row>
    <row r="71" spans="1:8">
      <c r="A71" s="78"/>
      <c r="B71" s="78"/>
      <c r="C71" s="78"/>
      <c r="D71" s="78"/>
      <c r="E71" s="78"/>
      <c r="F71" s="78"/>
      <c r="G71" s="78"/>
      <c r="H71" s="78"/>
    </row>
    <row r="72" spans="1:8">
      <c r="A72" s="78"/>
      <c r="B72" s="78"/>
      <c r="C72" s="78"/>
      <c r="D72" s="78"/>
      <c r="E72" s="78"/>
      <c r="F72" s="78"/>
      <c r="G72" s="78"/>
      <c r="H72" s="78"/>
    </row>
    <row r="73" spans="1:8">
      <c r="A73" s="78"/>
      <c r="B73" s="78"/>
      <c r="C73" s="78"/>
      <c r="D73" s="78"/>
      <c r="E73" s="78"/>
      <c r="F73" s="78"/>
      <c r="G73" s="78"/>
      <c r="H73" s="78"/>
    </row>
    <row r="74" spans="1:8">
      <c r="A74" s="78"/>
      <c r="B74" s="78"/>
      <c r="C74" s="78"/>
      <c r="D74" s="78"/>
      <c r="E74" s="78"/>
      <c r="F74" s="78"/>
      <c r="G74" s="78"/>
      <c r="H74" s="78"/>
    </row>
    <row r="75" spans="1:8">
      <c r="A75" s="78"/>
      <c r="B75" s="78"/>
      <c r="C75" s="78"/>
      <c r="D75" s="78"/>
      <c r="E75" s="78"/>
      <c r="F75" s="78"/>
      <c r="G75" s="78"/>
      <c r="H75" s="78"/>
    </row>
    <row r="76" spans="1:8">
      <c r="A76" s="78"/>
      <c r="B76" s="78"/>
      <c r="C76" s="78"/>
      <c r="D76" s="78"/>
      <c r="E76" s="78"/>
      <c r="F76" s="78"/>
      <c r="G76" s="78"/>
      <c r="H76" s="78"/>
    </row>
    <row r="77" spans="1:8">
      <c r="A77" s="78"/>
      <c r="B77" s="78"/>
      <c r="C77" s="78"/>
      <c r="D77" s="78"/>
      <c r="E77" s="78"/>
      <c r="F77" s="78"/>
      <c r="G77" s="78"/>
      <c r="H77" s="78"/>
    </row>
    <row r="78" spans="1:8">
      <c r="A78" s="78"/>
      <c r="B78" s="78"/>
      <c r="C78" s="78"/>
      <c r="D78" s="78"/>
      <c r="E78" s="78"/>
      <c r="F78" s="78"/>
      <c r="G78" s="78"/>
      <c r="H78" s="78"/>
    </row>
    <row r="79" spans="1:8">
      <c r="A79" s="78"/>
      <c r="B79" s="78"/>
      <c r="C79" s="78"/>
      <c r="D79" s="78"/>
      <c r="E79" s="78"/>
      <c r="F79" s="78"/>
      <c r="G79" s="78"/>
      <c r="H79" s="78"/>
    </row>
    <row r="80" spans="1:8">
      <c r="A80" s="78"/>
      <c r="B80" s="78"/>
      <c r="C80" s="78"/>
      <c r="D80" s="78"/>
      <c r="E80" s="78"/>
      <c r="F80" s="78"/>
      <c r="G80" s="78"/>
      <c r="H80" s="78"/>
    </row>
    <row r="81" spans="1:8">
      <c r="A81" s="78"/>
      <c r="B81" s="78"/>
      <c r="C81" s="78"/>
      <c r="D81" s="78"/>
      <c r="E81" s="78"/>
      <c r="F81" s="78"/>
      <c r="G81" s="78"/>
      <c r="H81" s="78"/>
    </row>
    <row r="82" spans="1:8">
      <c r="A82" s="78"/>
      <c r="B82" s="78"/>
      <c r="C82" s="78"/>
      <c r="D82" s="78"/>
      <c r="E82" s="78"/>
      <c r="F82" s="78"/>
      <c r="G82" s="78"/>
      <c r="H82" s="78"/>
    </row>
    <row r="83" spans="1:8">
      <c r="A83" s="78"/>
      <c r="B83" s="78"/>
      <c r="C83" s="78"/>
      <c r="D83" s="78"/>
      <c r="E83" s="78"/>
      <c r="F83" s="78"/>
      <c r="G83" s="78"/>
      <c r="H83" s="78"/>
    </row>
    <row r="84" spans="1:8">
      <c r="A84" s="78"/>
      <c r="B84" s="78"/>
      <c r="C84" s="78"/>
      <c r="D84" s="78"/>
      <c r="E84" s="78"/>
      <c r="F84" s="78"/>
      <c r="G84" s="78"/>
      <c r="H84" s="78"/>
    </row>
    <row r="85" spans="1:8">
      <c r="A85" s="78"/>
      <c r="B85" s="78"/>
      <c r="C85" s="78"/>
      <c r="D85" s="78"/>
      <c r="E85" s="78"/>
      <c r="F85" s="78"/>
      <c r="G85" s="78"/>
      <c r="H85" s="78"/>
    </row>
    <row r="86" spans="1:8">
      <c r="A86" s="78"/>
      <c r="B86" s="78"/>
      <c r="C86" s="78"/>
      <c r="D86" s="78"/>
      <c r="E86" s="78"/>
      <c r="F86" s="78"/>
      <c r="G86" s="78"/>
      <c r="H86" s="78"/>
    </row>
    <row r="87" spans="1:8">
      <c r="A87" s="78"/>
      <c r="B87" s="78"/>
      <c r="C87" s="78"/>
      <c r="D87" s="78"/>
      <c r="E87" s="78"/>
      <c r="F87" s="78"/>
      <c r="G87" s="78"/>
      <c r="H87" s="78"/>
    </row>
    <row r="88" spans="1:8">
      <c r="A88" s="78"/>
      <c r="B88" s="78"/>
      <c r="C88" s="78"/>
      <c r="D88" s="78"/>
      <c r="E88" s="78"/>
      <c r="F88" s="78"/>
      <c r="G88" s="78"/>
      <c r="H88" s="78"/>
    </row>
    <row r="89" spans="1:8">
      <c r="A89" s="78"/>
      <c r="B89" s="78"/>
      <c r="C89" s="78"/>
      <c r="D89" s="78"/>
      <c r="E89" s="78"/>
      <c r="F89" s="78"/>
      <c r="G89" s="78"/>
      <c r="H89" s="78"/>
    </row>
    <row r="90" spans="1:8">
      <c r="A90" s="78"/>
      <c r="B90" s="78"/>
      <c r="C90" s="78"/>
      <c r="D90" s="78"/>
      <c r="E90" s="78"/>
      <c r="F90" s="78"/>
      <c r="G90" s="78"/>
      <c r="H90" s="78"/>
    </row>
    <row r="91" spans="1:8">
      <c r="A91" s="78"/>
      <c r="B91" s="78"/>
      <c r="C91" s="78"/>
      <c r="D91" s="78"/>
      <c r="E91" s="78"/>
      <c r="F91" s="78"/>
      <c r="G91" s="78"/>
      <c r="H91" s="78"/>
    </row>
    <row r="92" spans="1:8">
      <c r="A92" s="78"/>
      <c r="B92" s="78"/>
      <c r="C92" s="78"/>
      <c r="D92" s="78"/>
      <c r="E92" s="78"/>
      <c r="F92" s="78"/>
      <c r="G92" s="78"/>
      <c r="H92" s="78"/>
    </row>
    <row r="93" spans="1:8">
      <c r="A93" s="78"/>
      <c r="B93" s="78"/>
      <c r="C93" s="78"/>
      <c r="D93" s="78"/>
      <c r="E93" s="78"/>
      <c r="F93" s="78"/>
      <c r="G93" s="78"/>
      <c r="H93" s="78"/>
    </row>
    <row r="94" spans="1:8">
      <c r="A94" s="78"/>
      <c r="B94" s="78"/>
      <c r="C94" s="78"/>
      <c r="D94" s="78"/>
      <c r="E94" s="78"/>
      <c r="F94" s="78"/>
      <c r="G94" s="78"/>
      <c r="H94" s="78"/>
    </row>
    <row r="95" spans="1:8">
      <c r="A95" s="78"/>
      <c r="B95" s="78"/>
      <c r="C95" s="78"/>
      <c r="D95" s="78"/>
      <c r="E95" s="78"/>
      <c r="F95" s="78"/>
      <c r="G95" s="78"/>
      <c r="H95" s="78"/>
    </row>
    <row r="96" spans="1:8">
      <c r="A96" s="78"/>
      <c r="B96" s="78"/>
      <c r="C96" s="78"/>
      <c r="D96" s="78"/>
      <c r="E96" s="78"/>
      <c r="F96" s="78"/>
      <c r="G96" s="78"/>
      <c r="H96" s="78"/>
    </row>
    <row r="97" spans="1:8">
      <c r="A97" s="78"/>
      <c r="B97" s="78"/>
      <c r="C97" s="78"/>
      <c r="D97" s="78"/>
      <c r="E97" s="78"/>
      <c r="F97" s="78"/>
      <c r="G97" s="78"/>
      <c r="H97" s="78"/>
    </row>
    <row r="98" spans="1:8">
      <c r="A98" s="78"/>
      <c r="B98" s="78"/>
      <c r="C98" s="78"/>
      <c r="D98" s="78"/>
      <c r="E98" s="78"/>
      <c r="F98" s="78"/>
      <c r="G98" s="78"/>
      <c r="H98" s="78"/>
    </row>
    <row r="99" spans="1:8">
      <c r="A99" s="78"/>
      <c r="B99" s="78"/>
      <c r="C99" s="78"/>
      <c r="D99" s="78"/>
      <c r="E99" s="78"/>
      <c r="F99" s="78"/>
      <c r="G99" s="78"/>
      <c r="H99" s="78"/>
    </row>
    <row r="100" spans="1:8">
      <c r="A100" s="78"/>
      <c r="B100" s="78"/>
      <c r="C100" s="78"/>
      <c r="D100" s="78"/>
      <c r="E100" s="78"/>
      <c r="F100" s="78"/>
      <c r="G100" s="78"/>
      <c r="H100" s="78"/>
    </row>
    <row r="101" spans="1:8">
      <c r="A101" s="78"/>
      <c r="B101" s="78"/>
      <c r="C101" s="78"/>
      <c r="D101" s="78"/>
      <c r="E101" s="78"/>
      <c r="F101" s="78"/>
      <c r="G101" s="78"/>
      <c r="H101" s="78"/>
    </row>
    <row r="102" spans="1:8">
      <c r="A102" s="78"/>
      <c r="B102" s="78"/>
      <c r="C102" s="78"/>
      <c r="D102" s="78"/>
      <c r="E102" s="78"/>
      <c r="F102" s="78"/>
      <c r="G102" s="78"/>
      <c r="H102" s="78"/>
    </row>
    <row r="103" spans="1:8">
      <c r="A103" s="78"/>
      <c r="B103" s="78"/>
      <c r="C103" s="78"/>
      <c r="D103" s="78"/>
      <c r="E103" s="78"/>
      <c r="F103" s="78"/>
      <c r="G103" s="78"/>
      <c r="H103" s="78"/>
    </row>
    <row r="104" spans="1:8">
      <c r="A104" s="78"/>
      <c r="B104" s="78"/>
      <c r="C104" s="78"/>
      <c r="D104" s="78"/>
      <c r="E104" s="78"/>
      <c r="F104" s="78"/>
      <c r="G104" s="78"/>
      <c r="H104" s="78"/>
    </row>
    <row r="105" spans="1:8">
      <c r="A105" s="78"/>
      <c r="B105" s="78"/>
      <c r="C105" s="78"/>
      <c r="D105" s="78"/>
      <c r="E105" s="78"/>
      <c r="F105" s="78"/>
      <c r="G105" s="78"/>
      <c r="H105" s="78"/>
    </row>
    <row r="106" spans="1:8">
      <c r="A106" s="78"/>
      <c r="B106" s="78"/>
      <c r="C106" s="78"/>
      <c r="D106" s="78"/>
      <c r="E106" s="78"/>
      <c r="F106" s="78"/>
      <c r="G106" s="78"/>
      <c r="H106" s="78"/>
    </row>
    <row r="107" spans="1:8">
      <c r="A107" s="78"/>
      <c r="B107" s="78"/>
      <c r="C107" s="78"/>
      <c r="D107" s="78"/>
      <c r="E107" s="78"/>
      <c r="F107" s="78"/>
      <c r="G107" s="78"/>
      <c r="H107" s="78"/>
    </row>
    <row r="108" spans="1:8">
      <c r="A108" s="78"/>
      <c r="B108" s="78"/>
      <c r="C108" s="78"/>
      <c r="D108" s="78"/>
      <c r="E108" s="78"/>
      <c r="F108" s="78"/>
      <c r="G108" s="78"/>
      <c r="H108" s="78"/>
    </row>
    <row r="109" spans="1:8">
      <c r="A109" s="78"/>
      <c r="B109" s="78"/>
      <c r="C109" s="78"/>
      <c r="D109" s="78"/>
      <c r="E109" s="78"/>
      <c r="F109" s="78"/>
      <c r="G109" s="78"/>
      <c r="H109" s="78"/>
    </row>
    <row r="110" spans="1:8">
      <c r="A110" s="78"/>
      <c r="B110" s="78"/>
      <c r="C110" s="78"/>
      <c r="D110" s="78"/>
      <c r="E110" s="78"/>
      <c r="F110" s="78"/>
      <c r="G110" s="78"/>
      <c r="H110" s="78"/>
    </row>
    <row r="111" spans="1:8">
      <c r="A111" s="78"/>
      <c r="B111" s="78"/>
      <c r="C111" s="78"/>
      <c r="D111" s="78"/>
      <c r="E111" s="78"/>
      <c r="F111" s="78"/>
      <c r="G111" s="78"/>
      <c r="H111" s="78"/>
    </row>
    <row r="112" spans="1:8">
      <c r="A112" s="78"/>
      <c r="B112" s="78"/>
      <c r="C112" s="78"/>
      <c r="D112" s="78"/>
      <c r="E112" s="78"/>
      <c r="F112" s="78"/>
      <c r="G112" s="78"/>
      <c r="H112" s="78"/>
    </row>
    <row r="113" spans="1:8">
      <c r="A113" s="78"/>
      <c r="B113" s="78"/>
      <c r="C113" s="78"/>
      <c r="D113" s="78"/>
      <c r="E113" s="78"/>
      <c r="F113" s="78"/>
      <c r="G113" s="78"/>
      <c r="H113" s="78"/>
    </row>
    <row r="114" spans="1:8">
      <c r="A114" s="78"/>
      <c r="B114" s="78"/>
      <c r="C114" s="78"/>
      <c r="D114" s="78"/>
      <c r="E114" s="78"/>
      <c r="F114" s="78"/>
      <c r="G114" s="78"/>
      <c r="H114" s="78"/>
    </row>
    <row r="115" spans="1:8">
      <c r="A115" s="78"/>
      <c r="B115" s="78"/>
      <c r="C115" s="78"/>
      <c r="D115" s="78"/>
      <c r="E115" s="78"/>
      <c r="F115" s="78"/>
      <c r="G115" s="78"/>
      <c r="H115" s="78"/>
    </row>
    <row r="116" spans="1:8">
      <c r="A116" s="78"/>
      <c r="B116" s="78"/>
      <c r="C116" s="78"/>
      <c r="D116" s="78"/>
      <c r="E116" s="78"/>
      <c r="F116" s="78"/>
      <c r="G116" s="78"/>
      <c r="H116" s="78"/>
    </row>
    <row r="117" spans="1:8">
      <c r="A117" s="78"/>
      <c r="B117" s="78"/>
      <c r="C117" s="78"/>
      <c r="D117" s="78"/>
      <c r="E117" s="78"/>
      <c r="F117" s="78"/>
      <c r="G117" s="78"/>
      <c r="H117" s="78"/>
    </row>
    <row r="118" spans="1:8">
      <c r="A118" s="78"/>
      <c r="B118" s="78"/>
      <c r="C118" s="78"/>
      <c r="D118" s="78"/>
      <c r="E118" s="78"/>
      <c r="F118" s="78"/>
      <c r="G118" s="78"/>
      <c r="H118" s="78"/>
    </row>
    <row r="119" spans="1:8">
      <c r="A119" s="78"/>
      <c r="B119" s="78"/>
      <c r="C119" s="78"/>
      <c r="D119" s="78"/>
      <c r="E119" s="78"/>
      <c r="F119" s="78"/>
      <c r="G119" s="78"/>
      <c r="H119" s="78"/>
    </row>
    <row r="120" spans="1:8">
      <c r="A120" s="78"/>
      <c r="B120" s="78"/>
      <c r="C120" s="78"/>
      <c r="D120" s="78"/>
      <c r="E120" s="78"/>
      <c r="F120" s="78"/>
      <c r="G120" s="78"/>
      <c r="H120" s="78"/>
    </row>
    <row r="121" spans="1:8">
      <c r="A121" s="78"/>
      <c r="B121" s="78"/>
      <c r="C121" s="78"/>
      <c r="D121" s="78"/>
      <c r="E121" s="78"/>
      <c r="F121" s="78"/>
      <c r="G121" s="78"/>
      <c r="H121" s="78"/>
    </row>
    <row r="122" spans="1:8">
      <c r="A122" s="78"/>
      <c r="B122" s="78"/>
      <c r="C122" s="78"/>
      <c r="D122" s="78"/>
      <c r="E122" s="78"/>
      <c r="F122" s="78"/>
      <c r="G122" s="78"/>
      <c r="H122" s="78"/>
    </row>
    <row r="123" spans="1:8">
      <c r="A123" s="78"/>
      <c r="B123" s="78"/>
      <c r="C123" s="78"/>
      <c r="D123" s="78"/>
      <c r="E123" s="78"/>
      <c r="F123" s="78"/>
      <c r="G123" s="78"/>
      <c r="H123" s="78"/>
    </row>
    <row r="124" spans="1:8">
      <c r="A124" s="78"/>
      <c r="B124" s="78"/>
      <c r="C124" s="78"/>
      <c r="D124" s="78"/>
      <c r="E124" s="78"/>
      <c r="F124" s="78"/>
      <c r="G124" s="78"/>
      <c r="H124" s="78"/>
    </row>
    <row r="125" spans="1:8">
      <c r="A125" s="78"/>
      <c r="B125" s="78"/>
      <c r="C125" s="78"/>
      <c r="D125" s="78"/>
      <c r="E125" s="78"/>
      <c r="F125" s="78"/>
      <c r="G125" s="78"/>
      <c r="H125" s="78"/>
    </row>
    <row r="126" spans="1:8">
      <c r="A126" s="78"/>
      <c r="B126" s="78"/>
      <c r="C126" s="78"/>
      <c r="D126" s="78"/>
      <c r="E126" s="78"/>
      <c r="F126" s="78"/>
      <c r="G126" s="78"/>
      <c r="H126" s="78"/>
    </row>
    <row r="127" spans="1:8">
      <c r="A127" s="78"/>
      <c r="B127" s="78"/>
      <c r="C127" s="78"/>
      <c r="D127" s="78"/>
      <c r="E127" s="78"/>
      <c r="F127" s="78"/>
      <c r="G127" s="78"/>
      <c r="H127" s="78"/>
    </row>
    <row r="128" spans="1:8">
      <c r="A128" s="78"/>
      <c r="B128" s="78"/>
      <c r="C128" s="78"/>
      <c r="D128" s="78"/>
      <c r="E128" s="78"/>
      <c r="F128" s="78"/>
      <c r="G128" s="78"/>
      <c r="H128" s="78"/>
    </row>
    <row r="129" spans="1:8">
      <c r="A129" s="78"/>
      <c r="B129" s="78"/>
      <c r="C129" s="78"/>
      <c r="D129" s="78"/>
      <c r="E129" s="78"/>
      <c r="F129" s="78"/>
      <c r="G129" s="78"/>
      <c r="H129" s="78"/>
    </row>
    <row r="130" spans="1:8">
      <c r="A130" s="78"/>
      <c r="B130" s="78"/>
      <c r="C130" s="78"/>
      <c r="D130" s="78"/>
      <c r="E130" s="78"/>
      <c r="F130" s="78"/>
      <c r="G130" s="78"/>
      <c r="H130" s="78"/>
    </row>
    <row r="131" spans="1:8">
      <c r="A131" s="78"/>
      <c r="B131" s="78"/>
      <c r="C131" s="78"/>
      <c r="D131" s="78"/>
      <c r="E131" s="78"/>
      <c r="F131" s="78"/>
      <c r="G131" s="78"/>
      <c r="H131" s="78"/>
    </row>
    <row r="132" spans="1:8">
      <c r="A132" s="78"/>
      <c r="B132" s="78"/>
      <c r="C132" s="78"/>
      <c r="D132" s="78"/>
      <c r="E132" s="78"/>
      <c r="F132" s="78"/>
      <c r="G132" s="78"/>
      <c r="H132" s="78"/>
    </row>
    <row r="133" spans="1:8">
      <c r="A133" s="78"/>
      <c r="B133" s="78"/>
      <c r="C133" s="78"/>
      <c r="D133" s="78"/>
      <c r="E133" s="78"/>
      <c r="F133" s="78"/>
      <c r="G133" s="78"/>
      <c r="H133" s="78"/>
    </row>
    <row r="134" spans="1:8">
      <c r="A134" s="78"/>
      <c r="B134" s="78"/>
      <c r="C134" s="78"/>
      <c r="D134" s="78"/>
      <c r="E134" s="78"/>
      <c r="F134" s="78"/>
      <c r="G134" s="78"/>
      <c r="H134" s="78"/>
    </row>
    <row r="135" spans="1:8">
      <c r="A135" s="78"/>
      <c r="B135" s="78"/>
      <c r="C135" s="78"/>
      <c r="D135" s="78"/>
      <c r="E135" s="78"/>
      <c r="F135" s="78"/>
      <c r="G135" s="78"/>
      <c r="H135" s="78"/>
    </row>
    <row r="136" spans="1:8">
      <c r="A136" s="78"/>
      <c r="B136" s="78"/>
      <c r="C136" s="78"/>
      <c r="D136" s="78"/>
      <c r="E136" s="78"/>
      <c r="F136" s="78"/>
      <c r="G136" s="78"/>
      <c r="H136" s="78"/>
    </row>
    <row r="137" spans="1:8">
      <c r="A137" s="78"/>
      <c r="B137" s="78"/>
      <c r="C137" s="78"/>
      <c r="D137" s="78"/>
      <c r="E137" s="78"/>
      <c r="F137" s="78"/>
      <c r="G137" s="78"/>
      <c r="H137" s="78"/>
    </row>
    <row r="138" spans="1:8">
      <c r="A138" s="78"/>
      <c r="B138" s="78"/>
      <c r="C138" s="78"/>
      <c r="D138" s="78"/>
      <c r="E138" s="78"/>
      <c r="F138" s="78"/>
      <c r="G138" s="78"/>
      <c r="H138" s="78"/>
    </row>
    <row r="139" spans="1:8">
      <c r="A139" s="78"/>
      <c r="B139" s="78"/>
      <c r="C139" s="78"/>
      <c r="D139" s="78"/>
      <c r="E139" s="78"/>
      <c r="F139" s="78"/>
      <c r="G139" s="78"/>
      <c r="H139" s="78"/>
    </row>
    <row r="140" spans="1:8">
      <c r="A140" s="78"/>
      <c r="B140" s="78"/>
      <c r="C140" s="78"/>
      <c r="D140" s="78"/>
      <c r="E140" s="78"/>
      <c r="F140" s="78"/>
      <c r="G140" s="78"/>
      <c r="H140" s="78"/>
    </row>
    <row r="141" spans="1:8">
      <c r="A141" s="78"/>
      <c r="B141" s="78"/>
      <c r="C141" s="78"/>
      <c r="D141" s="78"/>
      <c r="E141" s="78"/>
      <c r="F141" s="78"/>
      <c r="G141" s="78"/>
      <c r="H141" s="78"/>
    </row>
    <row r="142" spans="1:8">
      <c r="A142" s="78"/>
      <c r="B142" s="78"/>
      <c r="C142" s="78"/>
      <c r="D142" s="78"/>
      <c r="E142" s="78"/>
      <c r="F142" s="78"/>
      <c r="G142" s="78"/>
      <c r="H142" s="78"/>
    </row>
    <row r="143" spans="1:8">
      <c r="A143" s="78"/>
      <c r="B143" s="78"/>
      <c r="C143" s="78"/>
      <c r="D143" s="78"/>
      <c r="E143" s="78"/>
      <c r="F143" s="78"/>
      <c r="G143" s="78"/>
      <c r="H143" s="78"/>
    </row>
    <row r="144" spans="1:8">
      <c r="A144" s="78"/>
      <c r="B144" s="78"/>
      <c r="C144" s="78"/>
      <c r="D144" s="78"/>
      <c r="E144" s="78"/>
      <c r="F144" s="78"/>
      <c r="G144" s="78"/>
      <c r="H144" s="78"/>
    </row>
    <row r="145" spans="1:8">
      <c r="A145" s="78"/>
      <c r="B145" s="78"/>
      <c r="C145" s="78"/>
      <c r="D145" s="78"/>
      <c r="E145" s="78"/>
      <c r="F145" s="78"/>
      <c r="G145" s="78"/>
      <c r="H145" s="78"/>
    </row>
    <row r="146" spans="1:8">
      <c r="A146" s="78"/>
      <c r="B146" s="78"/>
      <c r="C146" s="78"/>
      <c r="D146" s="78"/>
      <c r="E146" s="78"/>
      <c r="F146" s="78"/>
      <c r="G146" s="78"/>
      <c r="H146" s="78"/>
    </row>
    <row r="147" spans="1:8">
      <c r="A147" s="78"/>
      <c r="B147" s="78"/>
      <c r="C147" s="78"/>
      <c r="D147" s="78"/>
      <c r="E147" s="78"/>
      <c r="F147" s="78"/>
      <c r="G147" s="78"/>
      <c r="H147" s="78"/>
    </row>
    <row r="148" spans="1:8">
      <c r="A148" s="78"/>
      <c r="B148" s="78"/>
      <c r="C148" s="78"/>
      <c r="D148" s="78"/>
      <c r="E148" s="78"/>
      <c r="F148" s="78"/>
      <c r="G148" s="78"/>
      <c r="H148" s="78"/>
    </row>
    <row r="149" spans="1:8">
      <c r="A149" s="78"/>
      <c r="B149" s="78"/>
      <c r="C149" s="78"/>
      <c r="D149" s="78"/>
      <c r="E149" s="78"/>
      <c r="F149" s="78"/>
      <c r="G149" s="78"/>
      <c r="H149" s="78"/>
    </row>
    <row r="150" spans="1:8">
      <c r="A150" s="78"/>
      <c r="B150" s="78"/>
      <c r="C150" s="78"/>
      <c r="D150" s="78"/>
      <c r="E150" s="78"/>
      <c r="F150" s="78"/>
      <c r="G150" s="78"/>
      <c r="H150" s="78"/>
    </row>
    <row r="151" spans="1:8">
      <c r="A151" s="78"/>
      <c r="B151" s="78"/>
      <c r="C151" s="78"/>
      <c r="D151" s="78"/>
      <c r="E151" s="78"/>
      <c r="F151" s="78"/>
      <c r="G151" s="78"/>
      <c r="H151" s="78"/>
    </row>
    <row r="152" spans="1:8">
      <c r="A152" s="78"/>
      <c r="B152" s="78"/>
      <c r="C152" s="78"/>
      <c r="D152" s="78"/>
      <c r="E152" s="78"/>
      <c r="F152" s="78"/>
      <c r="G152" s="78"/>
      <c r="H152" s="78"/>
    </row>
    <row r="153" spans="1:8">
      <c r="A153" s="78"/>
      <c r="B153" s="78"/>
      <c r="C153" s="78"/>
      <c r="D153" s="78"/>
      <c r="E153" s="78"/>
      <c r="F153" s="78"/>
      <c r="G153" s="78"/>
      <c r="H153" s="78"/>
    </row>
    <row r="154" spans="1:8">
      <c r="A154" s="78"/>
      <c r="B154" s="78"/>
      <c r="C154" s="78"/>
      <c r="D154" s="78"/>
      <c r="E154" s="78"/>
      <c r="F154" s="78"/>
      <c r="G154" s="78"/>
      <c r="H154" s="78"/>
    </row>
    <row r="155" spans="1:8">
      <c r="A155" s="78"/>
      <c r="B155" s="78"/>
      <c r="C155" s="78"/>
      <c r="D155" s="78"/>
      <c r="E155" s="78"/>
      <c r="F155" s="78"/>
      <c r="G155" s="78"/>
      <c r="H155" s="78"/>
    </row>
    <row r="156" spans="1:8">
      <c r="A156" s="78"/>
      <c r="B156" s="78"/>
      <c r="C156" s="78"/>
      <c r="D156" s="78"/>
      <c r="E156" s="78"/>
      <c r="F156" s="78"/>
      <c r="G156" s="78"/>
      <c r="H156" s="78"/>
    </row>
    <row r="157" spans="1:8">
      <c r="A157" s="78"/>
      <c r="B157" s="78"/>
      <c r="C157" s="78"/>
      <c r="D157" s="78"/>
      <c r="E157" s="78"/>
      <c r="F157" s="78"/>
      <c r="G157" s="78"/>
      <c r="H157" s="78"/>
    </row>
    <row r="158" spans="1:8">
      <c r="A158" s="78"/>
      <c r="B158" s="78"/>
      <c r="C158" s="78"/>
      <c r="D158" s="78"/>
      <c r="E158" s="78"/>
      <c r="F158" s="78"/>
      <c r="G158" s="78"/>
      <c r="H158" s="78"/>
    </row>
    <row r="159" spans="1:8">
      <c r="A159" s="78"/>
      <c r="B159" s="78"/>
      <c r="C159" s="78"/>
      <c r="D159" s="78"/>
      <c r="E159" s="78"/>
      <c r="F159" s="78"/>
      <c r="G159" s="78"/>
      <c r="H159" s="78"/>
    </row>
    <row r="160" spans="1:8">
      <c r="A160" s="78"/>
      <c r="B160" s="78"/>
      <c r="C160" s="78"/>
      <c r="D160" s="78"/>
      <c r="E160" s="78"/>
      <c r="F160" s="78"/>
      <c r="G160" s="78"/>
      <c r="H160" s="78"/>
    </row>
    <row r="161" spans="1:8">
      <c r="A161" s="78"/>
      <c r="B161" s="78"/>
      <c r="C161" s="78"/>
      <c r="D161" s="78"/>
      <c r="E161" s="78"/>
      <c r="F161" s="78"/>
      <c r="G161" s="78"/>
      <c r="H161" s="78"/>
    </row>
    <row r="162" spans="1:8">
      <c r="A162" s="78"/>
      <c r="B162" s="78"/>
      <c r="C162" s="78"/>
      <c r="D162" s="78"/>
      <c r="E162" s="78"/>
      <c r="F162" s="78"/>
      <c r="G162" s="78"/>
      <c r="H162" s="78"/>
    </row>
    <row r="163" spans="1:8">
      <c r="A163" s="78"/>
      <c r="B163" s="78"/>
      <c r="C163" s="78"/>
      <c r="D163" s="78"/>
      <c r="E163" s="78"/>
      <c r="F163" s="78"/>
      <c r="G163" s="78"/>
      <c r="H163" s="78"/>
    </row>
    <row r="164" spans="1:8">
      <c r="A164" s="78"/>
      <c r="B164" s="78"/>
      <c r="C164" s="78"/>
      <c r="D164" s="78"/>
      <c r="E164" s="78"/>
      <c r="F164" s="78"/>
      <c r="G164" s="78"/>
      <c r="H164" s="78"/>
    </row>
    <row r="165" spans="1:8">
      <c r="A165" s="78"/>
      <c r="B165" s="78"/>
      <c r="C165" s="78"/>
      <c r="D165" s="78"/>
      <c r="E165" s="78"/>
      <c r="F165" s="78"/>
      <c r="G165" s="78"/>
      <c r="H165" s="78"/>
    </row>
    <row r="166" spans="1:8">
      <c r="A166" s="78"/>
      <c r="B166" s="78"/>
      <c r="C166" s="78"/>
      <c r="D166" s="78"/>
      <c r="E166" s="78"/>
      <c r="F166" s="78"/>
      <c r="G166" s="78"/>
      <c r="H166" s="78"/>
    </row>
    <row r="167" spans="1:8">
      <c r="A167" s="78"/>
      <c r="B167" s="78"/>
      <c r="C167" s="78"/>
      <c r="D167" s="78"/>
      <c r="E167" s="78"/>
      <c r="F167" s="78"/>
      <c r="G167" s="78"/>
      <c r="H167" s="78"/>
    </row>
    <row r="168" spans="1:8">
      <c r="A168" s="78"/>
      <c r="B168" s="78"/>
      <c r="C168" s="78"/>
      <c r="D168" s="78"/>
      <c r="E168" s="78"/>
      <c r="F168" s="78"/>
      <c r="G168" s="78"/>
      <c r="H168" s="78"/>
    </row>
    <row r="169" spans="1:8">
      <c r="A169" s="78"/>
      <c r="B169" s="78"/>
      <c r="C169" s="78"/>
      <c r="D169" s="78"/>
      <c r="E169" s="78"/>
      <c r="F169" s="78"/>
      <c r="G169" s="78"/>
      <c r="H169" s="78"/>
    </row>
    <row r="170" spans="1:8">
      <c r="A170" s="78"/>
      <c r="B170" s="78"/>
      <c r="C170" s="78"/>
      <c r="D170" s="78"/>
      <c r="E170" s="78"/>
      <c r="F170" s="78"/>
      <c r="G170" s="78"/>
      <c r="H170" s="78"/>
    </row>
    <row r="171" spans="1:8">
      <c r="A171" s="78"/>
      <c r="B171" s="78"/>
      <c r="C171" s="78"/>
      <c r="D171" s="78"/>
      <c r="E171" s="78"/>
      <c r="F171" s="78"/>
      <c r="G171" s="78"/>
      <c r="H171" s="78"/>
    </row>
    <row r="172" spans="1:8">
      <c r="A172" s="78"/>
      <c r="B172" s="78"/>
      <c r="C172" s="78"/>
      <c r="D172" s="78"/>
      <c r="E172" s="78"/>
      <c r="F172" s="78"/>
      <c r="G172" s="78"/>
      <c r="H172" s="78"/>
    </row>
    <row r="173" spans="1:8">
      <c r="A173" s="78"/>
      <c r="B173" s="78"/>
      <c r="C173" s="78"/>
      <c r="D173" s="78"/>
      <c r="E173" s="78"/>
      <c r="F173" s="78"/>
      <c r="G173" s="78"/>
      <c r="H173" s="78"/>
    </row>
    <row r="174" spans="1:8">
      <c r="A174" s="78"/>
      <c r="B174" s="78"/>
      <c r="C174" s="78"/>
      <c r="D174" s="78"/>
      <c r="E174" s="78"/>
      <c r="F174" s="78"/>
      <c r="G174" s="78"/>
      <c r="H174" s="78"/>
    </row>
    <row r="175" spans="1:8">
      <c r="A175" s="78"/>
      <c r="B175" s="78"/>
      <c r="C175" s="78"/>
      <c r="D175" s="78"/>
      <c r="E175" s="78"/>
      <c r="F175" s="78"/>
      <c r="G175" s="78"/>
      <c r="H175" s="78"/>
    </row>
    <row r="176" spans="1:8">
      <c r="A176" s="78"/>
      <c r="B176" s="78"/>
      <c r="C176" s="78"/>
      <c r="D176" s="78"/>
      <c r="E176" s="78"/>
      <c r="F176" s="78"/>
      <c r="G176" s="78"/>
      <c r="H176" s="78"/>
    </row>
    <row r="177" spans="1:8">
      <c r="A177" s="78"/>
      <c r="B177" s="78"/>
      <c r="C177" s="78"/>
      <c r="D177" s="78"/>
      <c r="E177" s="78"/>
      <c r="F177" s="78"/>
      <c r="G177" s="78"/>
      <c r="H177" s="78"/>
    </row>
    <row r="178" spans="1:8">
      <c r="A178" s="78"/>
      <c r="B178" s="78"/>
      <c r="C178" s="78"/>
      <c r="D178" s="78"/>
      <c r="E178" s="78"/>
      <c r="F178" s="78"/>
      <c r="G178" s="78"/>
      <c r="H178" s="78"/>
    </row>
    <row r="179" spans="1:8">
      <c r="A179" s="78"/>
      <c r="B179" s="78"/>
      <c r="C179" s="78"/>
      <c r="D179" s="78"/>
      <c r="E179" s="78"/>
      <c r="F179" s="78"/>
      <c r="G179" s="78"/>
      <c r="H179" s="78"/>
    </row>
    <row r="180" spans="1:8">
      <c r="A180" s="78"/>
      <c r="B180" s="78"/>
      <c r="C180" s="78"/>
      <c r="D180" s="78"/>
      <c r="E180" s="78"/>
      <c r="F180" s="78"/>
      <c r="G180" s="78"/>
      <c r="H180" s="78"/>
    </row>
    <row r="181" spans="1:8">
      <c r="A181" s="78"/>
      <c r="B181" s="78"/>
      <c r="C181" s="78"/>
      <c r="D181" s="78"/>
      <c r="E181" s="78"/>
      <c r="F181" s="78"/>
      <c r="G181" s="78"/>
      <c r="H181" s="78"/>
    </row>
    <row r="182" spans="1:8">
      <c r="A182" s="78"/>
      <c r="B182" s="78"/>
      <c r="C182" s="78"/>
      <c r="D182" s="78"/>
      <c r="E182" s="78"/>
      <c r="F182" s="78"/>
      <c r="G182" s="78"/>
      <c r="H182" s="78"/>
    </row>
    <row r="183" spans="1:8">
      <c r="A183" s="78"/>
      <c r="B183" s="78"/>
      <c r="C183" s="78"/>
      <c r="D183" s="78"/>
      <c r="E183" s="78"/>
      <c r="F183" s="78"/>
      <c r="G183" s="78"/>
      <c r="H183" s="78"/>
    </row>
    <row r="184" spans="1:8">
      <c r="A184" s="78"/>
      <c r="B184" s="78"/>
      <c r="C184" s="78"/>
      <c r="D184" s="78"/>
      <c r="E184" s="78"/>
      <c r="F184" s="78"/>
      <c r="G184" s="78"/>
      <c r="H184" s="78"/>
    </row>
    <row r="185" spans="1:8">
      <c r="A185" s="78"/>
      <c r="B185" s="78"/>
      <c r="C185" s="78"/>
      <c r="D185" s="78"/>
      <c r="E185" s="78"/>
      <c r="F185" s="78"/>
      <c r="G185" s="78"/>
      <c r="H185" s="78"/>
    </row>
    <row r="186" spans="1:8">
      <c r="A186" s="78"/>
      <c r="B186" s="78"/>
      <c r="C186" s="78"/>
      <c r="D186" s="78"/>
      <c r="E186" s="78"/>
      <c r="F186" s="78"/>
      <c r="G186" s="78"/>
      <c r="H186" s="78"/>
    </row>
    <row r="187" spans="1:8">
      <c r="A187" s="78"/>
      <c r="B187" s="78"/>
      <c r="C187" s="78"/>
      <c r="D187" s="78"/>
      <c r="E187" s="78"/>
      <c r="F187" s="78"/>
      <c r="G187" s="78"/>
      <c r="H187" s="78"/>
    </row>
    <row r="188" spans="1:8">
      <c r="A188" s="78"/>
      <c r="B188" s="78"/>
      <c r="C188" s="78"/>
      <c r="D188" s="78"/>
      <c r="E188" s="78"/>
      <c r="F188" s="78"/>
      <c r="G188" s="78"/>
      <c r="H188" s="78"/>
    </row>
    <row r="189" spans="1:8">
      <c r="A189" s="78"/>
      <c r="B189" s="78"/>
      <c r="C189" s="78"/>
      <c r="D189" s="78"/>
      <c r="E189" s="78"/>
      <c r="F189" s="78"/>
      <c r="G189" s="78"/>
      <c r="H189" s="78"/>
    </row>
    <row r="190" spans="1:8">
      <c r="A190" s="78"/>
      <c r="B190" s="78"/>
      <c r="C190" s="78"/>
      <c r="D190" s="78"/>
      <c r="E190" s="78"/>
      <c r="F190" s="78"/>
      <c r="G190" s="78"/>
      <c r="H190" s="78"/>
    </row>
    <row r="191" spans="1:8">
      <c r="A191" s="78"/>
      <c r="B191" s="78"/>
      <c r="C191" s="78"/>
      <c r="D191" s="78"/>
      <c r="E191" s="78"/>
      <c r="F191" s="78"/>
      <c r="G191" s="78"/>
      <c r="H191" s="78"/>
    </row>
    <row r="192" spans="1:8">
      <c r="A192" s="78"/>
      <c r="B192" s="78"/>
      <c r="C192" s="78"/>
      <c r="D192" s="78"/>
      <c r="E192" s="78"/>
      <c r="F192" s="78"/>
      <c r="G192" s="78"/>
      <c r="H192" s="78"/>
    </row>
    <row r="193" spans="1:8">
      <c r="A193" s="78"/>
      <c r="B193" s="78"/>
      <c r="C193" s="78"/>
      <c r="D193" s="78"/>
      <c r="E193" s="78"/>
      <c r="F193" s="78"/>
      <c r="G193" s="78"/>
      <c r="H193" s="78"/>
    </row>
    <row r="194" spans="1:8">
      <c r="A194" s="78"/>
      <c r="B194" s="78"/>
      <c r="C194" s="78"/>
      <c r="D194" s="78"/>
      <c r="E194" s="78"/>
      <c r="F194" s="78"/>
      <c r="G194" s="78"/>
      <c r="H194" s="78"/>
    </row>
    <row r="195" spans="1:8">
      <c r="A195" s="78"/>
      <c r="B195" s="78"/>
      <c r="C195" s="78"/>
      <c r="D195" s="78"/>
      <c r="E195" s="78"/>
      <c r="F195" s="78"/>
      <c r="G195" s="78"/>
      <c r="H195" s="78"/>
    </row>
    <row r="196" spans="1:8">
      <c r="A196" s="78"/>
      <c r="B196" s="78"/>
      <c r="C196" s="78"/>
      <c r="D196" s="78"/>
      <c r="E196" s="78"/>
      <c r="F196" s="78"/>
      <c r="G196" s="78"/>
      <c r="H196" s="78"/>
    </row>
    <row r="197" spans="1:8">
      <c r="A197" s="78"/>
      <c r="B197" s="78"/>
      <c r="C197" s="78"/>
      <c r="D197" s="78"/>
      <c r="E197" s="78"/>
      <c r="F197" s="78"/>
      <c r="G197" s="78"/>
      <c r="H197" s="78"/>
    </row>
    <row r="198" spans="1:8">
      <c r="A198" s="78"/>
      <c r="B198" s="78"/>
      <c r="C198" s="78"/>
      <c r="D198" s="78"/>
      <c r="E198" s="78"/>
      <c r="F198" s="78"/>
      <c r="G198" s="78"/>
      <c r="H198" s="78"/>
    </row>
    <row r="199" spans="1:8">
      <c r="A199" s="78"/>
      <c r="B199" s="78"/>
      <c r="C199" s="78"/>
      <c r="D199" s="78"/>
      <c r="E199" s="78"/>
      <c r="F199" s="78"/>
      <c r="G199" s="78"/>
      <c r="H199" s="78"/>
    </row>
    <row r="200" spans="1:8">
      <c r="A200" s="78"/>
      <c r="B200" s="78"/>
      <c r="C200" s="78"/>
      <c r="D200" s="78"/>
      <c r="E200" s="78"/>
      <c r="F200" s="78"/>
      <c r="G200" s="78"/>
      <c r="H200" s="78"/>
    </row>
    <row r="201" spans="1:8">
      <c r="A201" s="78"/>
      <c r="B201" s="78"/>
      <c r="C201" s="78"/>
      <c r="D201" s="78"/>
      <c r="E201" s="78"/>
      <c r="F201" s="78"/>
      <c r="G201" s="78"/>
      <c r="H201" s="78"/>
    </row>
    <row r="202" spans="1:8">
      <c r="A202" s="78"/>
      <c r="B202" s="78"/>
      <c r="C202" s="78"/>
      <c r="D202" s="78"/>
      <c r="E202" s="78"/>
      <c r="F202" s="78"/>
      <c r="G202" s="78"/>
      <c r="H202" s="78"/>
    </row>
    <row r="203" spans="1:8">
      <c r="A203" s="78"/>
      <c r="B203" s="78"/>
      <c r="C203" s="78"/>
      <c r="D203" s="78"/>
      <c r="E203" s="78"/>
      <c r="F203" s="78"/>
      <c r="G203" s="78"/>
      <c r="H203" s="78"/>
    </row>
    <row r="204" spans="1:8">
      <c r="A204" s="78"/>
      <c r="B204" s="78"/>
      <c r="C204" s="78"/>
      <c r="D204" s="78"/>
      <c r="E204" s="78"/>
      <c r="F204" s="78"/>
      <c r="G204" s="78"/>
      <c r="H204" s="78"/>
    </row>
    <row r="205" spans="1:8">
      <c r="A205" s="78"/>
      <c r="B205" s="78"/>
      <c r="C205" s="78"/>
      <c r="D205" s="78"/>
      <c r="E205" s="78"/>
      <c r="F205" s="78"/>
      <c r="G205" s="78"/>
      <c r="H205" s="78"/>
    </row>
    <row r="206" spans="1:8">
      <c r="A206" s="78"/>
      <c r="B206" s="78"/>
      <c r="C206" s="78"/>
      <c r="D206" s="78"/>
      <c r="E206" s="78"/>
      <c r="F206" s="78"/>
      <c r="G206" s="78"/>
      <c r="H206" s="78"/>
    </row>
    <row r="207" spans="1:8">
      <c r="A207" s="78"/>
      <c r="B207" s="78"/>
      <c r="C207" s="78"/>
      <c r="D207" s="78"/>
      <c r="E207" s="78"/>
      <c r="F207" s="78"/>
      <c r="G207" s="78"/>
      <c r="H207" s="78"/>
    </row>
    <row r="208" spans="1:8">
      <c r="A208" s="78"/>
      <c r="B208" s="78"/>
      <c r="C208" s="78"/>
      <c r="D208" s="78"/>
      <c r="E208" s="78"/>
      <c r="F208" s="78"/>
      <c r="G208" s="78"/>
      <c r="H208" s="78"/>
    </row>
    <row r="209" spans="1:8">
      <c r="A209" s="78"/>
      <c r="B209" s="78"/>
      <c r="C209" s="78"/>
      <c r="D209" s="78"/>
      <c r="E209" s="78"/>
      <c r="F209" s="78"/>
      <c r="G209" s="78"/>
      <c r="H209" s="78"/>
    </row>
    <row r="210" spans="1:8">
      <c r="A210" s="78"/>
      <c r="B210" s="78"/>
      <c r="C210" s="78"/>
      <c r="D210" s="78"/>
      <c r="E210" s="78"/>
      <c r="F210" s="78"/>
      <c r="G210" s="78"/>
      <c r="H210" s="78"/>
    </row>
    <row r="211" spans="1:8">
      <c r="A211" s="78"/>
      <c r="B211" s="78"/>
      <c r="C211" s="78"/>
      <c r="D211" s="78"/>
      <c r="E211" s="78"/>
      <c r="F211" s="78"/>
      <c r="G211" s="78"/>
      <c r="H211" s="78"/>
    </row>
    <row r="212" spans="1:8">
      <c r="A212" s="78"/>
      <c r="B212" s="78"/>
      <c r="C212" s="78"/>
      <c r="D212" s="78"/>
      <c r="E212" s="78"/>
      <c r="F212" s="78"/>
      <c r="G212" s="78"/>
      <c r="H212" s="78"/>
    </row>
    <row r="213" spans="1:8">
      <c r="A213" s="78"/>
      <c r="B213" s="78"/>
      <c r="C213" s="78"/>
      <c r="D213" s="78"/>
      <c r="E213" s="78"/>
      <c r="F213" s="78"/>
      <c r="G213" s="78"/>
      <c r="H213" s="78"/>
    </row>
    <row r="214" spans="1:8">
      <c r="A214" s="78"/>
      <c r="B214" s="78"/>
      <c r="C214" s="78"/>
      <c r="D214" s="78"/>
      <c r="E214" s="78"/>
      <c r="F214" s="78"/>
      <c r="G214" s="78"/>
      <c r="H214" s="78"/>
    </row>
    <row r="215" spans="1:8">
      <c r="A215" s="78"/>
      <c r="B215" s="78"/>
      <c r="C215" s="78"/>
      <c r="D215" s="78"/>
      <c r="E215" s="78"/>
      <c r="F215" s="78"/>
      <c r="G215" s="78"/>
      <c r="H215" s="78"/>
    </row>
    <row r="216" spans="1:8">
      <c r="A216" s="78"/>
      <c r="B216" s="78"/>
      <c r="C216" s="78"/>
      <c r="D216" s="78"/>
      <c r="E216" s="78"/>
      <c r="F216" s="78"/>
      <c r="G216" s="78"/>
      <c r="H216" s="78"/>
    </row>
    <row r="217" spans="1:8">
      <c r="A217" s="78"/>
      <c r="B217" s="78"/>
      <c r="C217" s="78"/>
      <c r="D217" s="78"/>
      <c r="E217" s="78"/>
      <c r="F217" s="78"/>
      <c r="G217" s="78"/>
      <c r="H217" s="78"/>
    </row>
    <row r="218" spans="1:8">
      <c r="A218" s="78"/>
      <c r="B218" s="78"/>
      <c r="C218" s="78"/>
      <c r="D218" s="78"/>
      <c r="E218" s="78"/>
      <c r="F218" s="78"/>
      <c r="G218" s="78"/>
      <c r="H218" s="78"/>
    </row>
    <row r="219" spans="1:8">
      <c r="A219" s="78"/>
      <c r="B219" s="78"/>
      <c r="C219" s="78"/>
      <c r="D219" s="78"/>
      <c r="E219" s="78"/>
      <c r="F219" s="78"/>
      <c r="G219" s="78"/>
      <c r="H219" s="78"/>
    </row>
    <row r="220" spans="1:8">
      <c r="A220" s="78"/>
      <c r="B220" s="78"/>
      <c r="C220" s="78"/>
      <c r="D220" s="78"/>
      <c r="E220" s="78"/>
      <c r="F220" s="78"/>
      <c r="G220" s="78"/>
      <c r="H220" s="78"/>
    </row>
    <row r="221" spans="1:8">
      <c r="A221" s="78"/>
      <c r="B221" s="78"/>
      <c r="C221" s="78"/>
      <c r="D221" s="78"/>
      <c r="E221" s="78"/>
      <c r="F221" s="78"/>
      <c r="G221" s="78"/>
      <c r="H221" s="78"/>
    </row>
    <row r="222" spans="1:8">
      <c r="A222" s="78"/>
      <c r="B222" s="78"/>
      <c r="C222" s="78"/>
      <c r="D222" s="78"/>
      <c r="E222" s="78"/>
      <c r="F222" s="78"/>
      <c r="G222" s="78"/>
      <c r="H222" s="78"/>
    </row>
    <row r="223" spans="1:8">
      <c r="A223" s="78"/>
      <c r="B223" s="78"/>
      <c r="C223" s="78"/>
      <c r="D223" s="78"/>
      <c r="E223" s="78"/>
      <c r="F223" s="78"/>
      <c r="G223" s="78"/>
      <c r="H223" s="78"/>
    </row>
    <row r="224" spans="1:8">
      <c r="A224" s="78"/>
      <c r="B224" s="78"/>
      <c r="C224" s="78"/>
      <c r="D224" s="78"/>
      <c r="E224" s="78"/>
      <c r="F224" s="78"/>
      <c r="G224" s="78"/>
      <c r="H224" s="78"/>
    </row>
    <row r="225" spans="1:8">
      <c r="A225" s="78"/>
      <c r="B225" s="78"/>
      <c r="C225" s="78"/>
      <c r="D225" s="78"/>
      <c r="E225" s="78"/>
      <c r="F225" s="78"/>
      <c r="G225" s="78"/>
      <c r="H225" s="78"/>
    </row>
    <row r="226" spans="1:8">
      <c r="A226" s="78"/>
      <c r="B226" s="78"/>
      <c r="C226" s="78"/>
      <c r="D226" s="78"/>
      <c r="E226" s="78"/>
      <c r="F226" s="78"/>
      <c r="G226" s="78"/>
      <c r="H226" s="78"/>
    </row>
    <row r="227" spans="1:8">
      <c r="A227" s="78"/>
      <c r="B227" s="78"/>
      <c r="C227" s="78"/>
      <c r="D227" s="78"/>
      <c r="E227" s="78"/>
      <c r="F227" s="78"/>
      <c r="G227" s="78"/>
      <c r="H227" s="78"/>
    </row>
    <row r="228" spans="1:8">
      <c r="A228" s="78"/>
      <c r="B228" s="78"/>
      <c r="C228" s="78"/>
      <c r="D228" s="78"/>
      <c r="E228" s="78"/>
      <c r="F228" s="78"/>
      <c r="G228" s="78"/>
      <c r="H228" s="78"/>
    </row>
    <row r="229" spans="1:8">
      <c r="A229" s="78"/>
      <c r="B229" s="78"/>
      <c r="C229" s="78"/>
      <c r="D229" s="78"/>
      <c r="E229" s="78"/>
      <c r="F229" s="78"/>
      <c r="G229" s="78"/>
      <c r="H229" s="78"/>
    </row>
    <row r="230" spans="1:8">
      <c r="A230" s="78"/>
      <c r="B230" s="78"/>
      <c r="C230" s="78"/>
      <c r="D230" s="78"/>
      <c r="E230" s="78"/>
      <c r="F230" s="78"/>
      <c r="G230" s="78"/>
      <c r="H230" s="78"/>
    </row>
    <row r="231" spans="1:8">
      <c r="A231" s="78"/>
      <c r="B231" s="78"/>
      <c r="C231" s="78"/>
      <c r="D231" s="78"/>
      <c r="E231" s="78"/>
      <c r="F231" s="78"/>
      <c r="G231" s="78"/>
      <c r="H231" s="78"/>
    </row>
    <row r="232" spans="1:8">
      <c r="A232" s="78"/>
      <c r="B232" s="78"/>
      <c r="C232" s="78"/>
      <c r="D232" s="78"/>
      <c r="E232" s="78"/>
      <c r="F232" s="78"/>
      <c r="G232" s="78"/>
      <c r="H232" s="78"/>
    </row>
    <row r="233" spans="1:8">
      <c r="A233" s="78"/>
      <c r="B233" s="78"/>
      <c r="C233" s="78"/>
      <c r="D233" s="78"/>
      <c r="E233" s="78"/>
      <c r="F233" s="78"/>
      <c r="G233" s="78"/>
      <c r="H233" s="78"/>
    </row>
    <row r="234" spans="1:8">
      <c r="A234" s="78"/>
      <c r="B234" s="78"/>
      <c r="C234" s="78"/>
      <c r="D234" s="78"/>
      <c r="E234" s="78"/>
      <c r="F234" s="78"/>
      <c r="G234" s="78"/>
      <c r="H234" s="78"/>
    </row>
    <row r="235" spans="1:8">
      <c r="A235" s="78"/>
      <c r="B235" s="78"/>
      <c r="C235" s="78"/>
      <c r="D235" s="78"/>
      <c r="E235" s="78"/>
      <c r="F235" s="78"/>
      <c r="G235" s="78"/>
      <c r="H235" s="78"/>
    </row>
    <row r="236" spans="1:8">
      <c r="A236" s="78"/>
      <c r="B236" s="78"/>
      <c r="C236" s="78"/>
      <c r="D236" s="78"/>
      <c r="E236" s="78"/>
      <c r="F236" s="78"/>
      <c r="G236" s="78"/>
      <c r="H236" s="78"/>
    </row>
    <row r="237" spans="1:8">
      <c r="A237" s="78"/>
      <c r="B237" s="78"/>
      <c r="C237" s="78"/>
      <c r="D237" s="78"/>
      <c r="E237" s="78"/>
      <c r="F237" s="78"/>
      <c r="G237" s="78"/>
      <c r="H237" s="78"/>
    </row>
    <row r="238" spans="1:8">
      <c r="A238" s="78"/>
      <c r="B238" s="78"/>
      <c r="C238" s="78"/>
      <c r="D238" s="78"/>
      <c r="E238" s="78"/>
      <c r="F238" s="78"/>
      <c r="G238" s="78"/>
      <c r="H238" s="78"/>
    </row>
    <row r="239" spans="1:8">
      <c r="A239" s="78"/>
      <c r="B239" s="78"/>
      <c r="C239" s="78"/>
      <c r="D239" s="78"/>
      <c r="E239" s="78"/>
      <c r="F239" s="78"/>
      <c r="G239" s="78"/>
      <c r="H239" s="78"/>
    </row>
    <row r="240" spans="1:8">
      <c r="A240" s="78"/>
      <c r="B240" s="78"/>
      <c r="C240" s="78"/>
      <c r="D240" s="78"/>
      <c r="E240" s="78"/>
      <c r="F240" s="78"/>
      <c r="G240" s="78"/>
      <c r="H240" s="78"/>
    </row>
    <row r="241" spans="1:8">
      <c r="A241" s="78"/>
      <c r="B241" s="78"/>
      <c r="C241" s="78"/>
      <c r="D241" s="78"/>
      <c r="E241" s="78"/>
      <c r="F241" s="78"/>
      <c r="G241" s="78"/>
      <c r="H241" s="78"/>
    </row>
    <row r="242" spans="1:8">
      <c r="A242" s="78"/>
      <c r="B242" s="78"/>
      <c r="C242" s="78"/>
      <c r="D242" s="78"/>
      <c r="E242" s="78"/>
      <c r="F242" s="78"/>
      <c r="G242" s="78"/>
      <c r="H242" s="78"/>
    </row>
    <row r="243" spans="1:8">
      <c r="A243" s="78"/>
      <c r="B243" s="78"/>
      <c r="C243" s="78"/>
      <c r="D243" s="78"/>
      <c r="E243" s="78"/>
      <c r="F243" s="78"/>
      <c r="G243" s="78"/>
      <c r="H243" s="78"/>
    </row>
    <row r="244" spans="1:8">
      <c r="A244" s="78"/>
      <c r="B244" s="78"/>
      <c r="C244" s="78"/>
      <c r="D244" s="78"/>
      <c r="E244" s="78"/>
      <c r="F244" s="78"/>
      <c r="G244" s="78"/>
      <c r="H244" s="78"/>
    </row>
    <row r="245" spans="1:8">
      <c r="A245" s="78"/>
      <c r="B245" s="78"/>
      <c r="C245" s="78"/>
      <c r="D245" s="78"/>
      <c r="E245" s="78"/>
      <c r="F245" s="78"/>
      <c r="G245" s="78"/>
      <c r="H245" s="78"/>
    </row>
    <row r="246" spans="1:8">
      <c r="A246" s="78"/>
      <c r="B246" s="78"/>
      <c r="C246" s="78"/>
      <c r="D246" s="78"/>
      <c r="E246" s="78"/>
      <c r="F246" s="78"/>
      <c r="G246" s="78"/>
      <c r="H246" s="78"/>
    </row>
    <row r="247" spans="1:8">
      <c r="A247" s="78"/>
      <c r="B247" s="78"/>
      <c r="C247" s="78"/>
      <c r="D247" s="78"/>
      <c r="E247" s="78"/>
      <c r="F247" s="78"/>
      <c r="G247" s="78"/>
      <c r="H247" s="78"/>
    </row>
    <row r="248" spans="1:8">
      <c r="A248" s="78"/>
      <c r="B248" s="78"/>
      <c r="C248" s="78"/>
      <c r="D248" s="78"/>
      <c r="E248" s="78"/>
      <c r="F248" s="78"/>
      <c r="G248" s="78"/>
      <c r="H248" s="78"/>
    </row>
    <row r="249" spans="1:8">
      <c r="A249" s="78"/>
      <c r="B249" s="78"/>
      <c r="C249" s="78"/>
      <c r="D249" s="78"/>
      <c r="E249" s="78"/>
      <c r="F249" s="78"/>
      <c r="G249" s="78"/>
      <c r="H249" s="78"/>
    </row>
    <row r="250" spans="1:8">
      <c r="A250" s="78"/>
      <c r="B250" s="78"/>
      <c r="C250" s="78"/>
      <c r="D250" s="78"/>
      <c r="E250" s="78"/>
      <c r="F250" s="78"/>
      <c r="G250" s="78"/>
      <c r="H250" s="78"/>
    </row>
    <row r="251" spans="1:8">
      <c r="A251" s="78"/>
      <c r="B251" s="78"/>
      <c r="C251" s="78"/>
      <c r="D251" s="78"/>
      <c r="E251" s="78"/>
      <c r="F251" s="78"/>
      <c r="G251" s="78"/>
      <c r="H251" s="78"/>
    </row>
    <row r="252" spans="1:8">
      <c r="A252" s="78"/>
      <c r="B252" s="78"/>
      <c r="C252" s="78"/>
      <c r="D252" s="78"/>
      <c r="E252" s="78"/>
      <c r="F252" s="78"/>
      <c r="G252" s="78"/>
      <c r="H252" s="78"/>
    </row>
    <row r="253" spans="1:8">
      <c r="A253" s="78"/>
      <c r="B253" s="78"/>
      <c r="C253" s="78"/>
      <c r="D253" s="78"/>
      <c r="E253" s="78"/>
      <c r="F253" s="78"/>
      <c r="G253" s="78"/>
      <c r="H253" s="78"/>
    </row>
    <row r="254" spans="1:8">
      <c r="A254" s="78"/>
      <c r="B254" s="78"/>
      <c r="C254" s="78"/>
      <c r="D254" s="78"/>
      <c r="E254" s="78"/>
      <c r="F254" s="78"/>
      <c r="G254" s="78"/>
      <c r="H254" s="78"/>
    </row>
    <row r="255" spans="1:8">
      <c r="A255" s="78"/>
      <c r="B255" s="78"/>
      <c r="C255" s="78"/>
      <c r="D255" s="78"/>
      <c r="E255" s="78"/>
      <c r="F255" s="78"/>
      <c r="G255" s="78"/>
      <c r="H255" s="78"/>
    </row>
    <row r="256" spans="1:8">
      <c r="A256" s="78"/>
      <c r="B256" s="78"/>
      <c r="C256" s="78"/>
      <c r="D256" s="78"/>
      <c r="E256" s="78"/>
      <c r="F256" s="78"/>
      <c r="G256" s="78"/>
      <c r="H256" s="78"/>
    </row>
    <row r="257" spans="1:8">
      <c r="A257" s="78"/>
      <c r="B257" s="78"/>
      <c r="C257" s="78"/>
      <c r="D257" s="78"/>
      <c r="E257" s="78"/>
      <c r="F257" s="78"/>
      <c r="G257" s="78"/>
      <c r="H257" s="78"/>
    </row>
    <row r="258" spans="1:8">
      <c r="A258" s="78"/>
      <c r="B258" s="78"/>
      <c r="C258" s="78"/>
      <c r="D258" s="78"/>
      <c r="E258" s="78"/>
      <c r="F258" s="78"/>
      <c r="G258" s="78"/>
      <c r="H258" s="78"/>
    </row>
    <row r="259" spans="1:8">
      <c r="A259" s="78"/>
      <c r="B259" s="78"/>
      <c r="C259" s="78"/>
      <c r="D259" s="78"/>
      <c r="E259" s="78"/>
      <c r="F259" s="78"/>
      <c r="G259" s="78"/>
      <c r="H259" s="78"/>
    </row>
    <row r="260" spans="1:8">
      <c r="A260" s="78"/>
      <c r="B260" s="78"/>
      <c r="C260" s="78"/>
      <c r="D260" s="78"/>
      <c r="E260" s="78"/>
      <c r="F260" s="78"/>
      <c r="G260" s="78"/>
      <c r="H260" s="78"/>
    </row>
    <row r="261" spans="1:8">
      <c r="A261" s="78"/>
      <c r="B261" s="78"/>
      <c r="C261" s="78"/>
      <c r="D261" s="78"/>
      <c r="E261" s="78"/>
      <c r="F261" s="78"/>
      <c r="G261" s="78"/>
      <c r="H261" s="78"/>
    </row>
    <row r="262" spans="1:8">
      <c r="A262" s="78"/>
      <c r="B262" s="78"/>
      <c r="C262" s="78"/>
      <c r="D262" s="78"/>
      <c r="E262" s="78"/>
      <c r="F262" s="78"/>
      <c r="G262" s="78"/>
      <c r="H262" s="78"/>
    </row>
    <row r="263" spans="1:8">
      <c r="A263" s="78"/>
      <c r="B263" s="78"/>
      <c r="C263" s="78"/>
      <c r="D263" s="78"/>
      <c r="E263" s="78"/>
      <c r="F263" s="78"/>
      <c r="G263" s="78"/>
      <c r="H263" s="78"/>
    </row>
    <row r="264" spans="1:8">
      <c r="A264" s="78"/>
      <c r="B264" s="78"/>
      <c r="C264" s="78"/>
      <c r="D264" s="78"/>
      <c r="E264" s="78"/>
      <c r="F264" s="78"/>
      <c r="G264" s="78"/>
      <c r="H264" s="78"/>
    </row>
    <row r="265" spans="1:8">
      <c r="A265" s="78"/>
      <c r="B265" s="78"/>
      <c r="C265" s="78"/>
      <c r="D265" s="78"/>
      <c r="E265" s="78"/>
      <c r="F265" s="78"/>
      <c r="G265" s="78"/>
      <c r="H265" s="78"/>
    </row>
    <row r="266" spans="1:8">
      <c r="A266" s="78"/>
      <c r="B266" s="78"/>
      <c r="C266" s="78"/>
      <c r="D266" s="78"/>
      <c r="E266" s="78"/>
      <c r="F266" s="78"/>
      <c r="G266" s="78"/>
      <c r="H266" s="78"/>
    </row>
    <row r="267" spans="1:8">
      <c r="A267" s="78"/>
      <c r="B267" s="78"/>
      <c r="C267" s="78"/>
      <c r="D267" s="78"/>
      <c r="E267" s="78"/>
      <c r="F267" s="78"/>
      <c r="G267" s="78"/>
      <c r="H267" s="78"/>
    </row>
    <row r="268" spans="1:8">
      <c r="A268" s="78"/>
      <c r="B268" s="78"/>
      <c r="C268" s="78"/>
      <c r="D268" s="78"/>
      <c r="E268" s="78"/>
      <c r="F268" s="78"/>
      <c r="G268" s="78"/>
      <c r="H268" s="78"/>
    </row>
    <row r="269" spans="1:8">
      <c r="A269" s="78"/>
      <c r="B269" s="78"/>
      <c r="C269" s="78"/>
      <c r="D269" s="78"/>
      <c r="E269" s="78"/>
      <c r="F269" s="78"/>
      <c r="G269" s="78"/>
      <c r="H269" s="78"/>
    </row>
    <row r="270" spans="1:8">
      <c r="A270" s="78"/>
      <c r="B270" s="78"/>
      <c r="C270" s="78"/>
      <c r="D270" s="78"/>
      <c r="E270" s="78"/>
      <c r="F270" s="78"/>
      <c r="G270" s="78"/>
      <c r="H270" s="78"/>
    </row>
    <row r="271" spans="1:8">
      <c r="A271" s="78"/>
      <c r="B271" s="78"/>
      <c r="C271" s="78"/>
      <c r="D271" s="78"/>
      <c r="E271" s="78"/>
      <c r="F271" s="78"/>
      <c r="G271" s="78"/>
      <c r="H271" s="78"/>
    </row>
    <row r="272" spans="1:8">
      <c r="A272" s="78"/>
      <c r="B272" s="78"/>
      <c r="C272" s="78"/>
      <c r="D272" s="78"/>
      <c r="E272" s="78"/>
      <c r="F272" s="78"/>
      <c r="G272" s="78"/>
      <c r="H272" s="78"/>
    </row>
    <row r="273" spans="1:8">
      <c r="A273" s="78"/>
      <c r="B273" s="78"/>
      <c r="C273" s="78"/>
      <c r="D273" s="78"/>
      <c r="E273" s="78"/>
      <c r="F273" s="78"/>
      <c r="G273" s="78"/>
      <c r="H273" s="78"/>
    </row>
    <row r="274" spans="1:8">
      <c r="A274" s="78"/>
      <c r="B274" s="78"/>
      <c r="C274" s="78"/>
      <c r="D274" s="78"/>
      <c r="E274" s="78"/>
      <c r="F274" s="78"/>
      <c r="G274" s="78"/>
      <c r="H274" s="78"/>
    </row>
    <row r="275" spans="1:8">
      <c r="A275" s="78"/>
      <c r="B275" s="78"/>
      <c r="C275" s="78"/>
      <c r="D275" s="78"/>
      <c r="E275" s="78"/>
      <c r="F275" s="78"/>
      <c r="G275" s="78"/>
      <c r="H275" s="78"/>
    </row>
    <row r="276" spans="1:8">
      <c r="A276" s="78"/>
      <c r="B276" s="78"/>
      <c r="C276" s="78"/>
      <c r="D276" s="78"/>
      <c r="E276" s="78"/>
      <c r="F276" s="78"/>
      <c r="G276" s="78"/>
      <c r="H276" s="78"/>
    </row>
    <row r="277" spans="1:8">
      <c r="A277" s="78"/>
      <c r="B277" s="78"/>
      <c r="C277" s="78"/>
      <c r="D277" s="78"/>
      <c r="E277" s="78"/>
      <c r="F277" s="78"/>
      <c r="G277" s="78"/>
      <c r="H277" s="78"/>
    </row>
    <row r="278" spans="1:8">
      <c r="A278" s="78"/>
      <c r="B278" s="78"/>
      <c r="C278" s="78"/>
      <c r="D278" s="78"/>
      <c r="E278" s="78"/>
      <c r="F278" s="78"/>
      <c r="G278" s="78"/>
      <c r="H278" s="78"/>
    </row>
    <row r="279" spans="1:8">
      <c r="A279" s="78"/>
      <c r="B279" s="78"/>
      <c r="C279" s="78"/>
      <c r="D279" s="78"/>
      <c r="E279" s="78"/>
      <c r="F279" s="78"/>
      <c r="G279" s="78"/>
      <c r="H279" s="78"/>
    </row>
    <row r="280" spans="1:8">
      <c r="A280" s="78"/>
      <c r="B280" s="78"/>
      <c r="C280" s="78"/>
      <c r="D280" s="78"/>
      <c r="E280" s="78"/>
      <c r="F280" s="78"/>
      <c r="G280" s="78"/>
      <c r="H280" s="78"/>
    </row>
    <row r="281" spans="1:8">
      <c r="A281" s="78"/>
      <c r="B281" s="78"/>
      <c r="C281" s="78"/>
      <c r="D281" s="78"/>
      <c r="E281" s="78"/>
      <c r="F281" s="78"/>
      <c r="G281" s="78"/>
      <c r="H281" s="78"/>
    </row>
    <row r="282" spans="1:8">
      <c r="A282" s="78"/>
      <c r="B282" s="78"/>
      <c r="C282" s="78"/>
      <c r="D282" s="78"/>
      <c r="E282" s="78"/>
      <c r="F282" s="78"/>
      <c r="G282" s="78"/>
      <c r="H282" s="78"/>
    </row>
    <row r="283" spans="1:8">
      <c r="A283" s="78"/>
      <c r="B283" s="78"/>
      <c r="C283" s="78"/>
      <c r="D283" s="78"/>
      <c r="E283" s="78"/>
      <c r="F283" s="78"/>
      <c r="G283" s="78"/>
      <c r="H283" s="78"/>
    </row>
    <row r="284" spans="1:8">
      <c r="A284" s="78"/>
      <c r="B284" s="78"/>
      <c r="C284" s="78"/>
      <c r="D284" s="78"/>
      <c r="E284" s="78"/>
      <c r="F284" s="78"/>
      <c r="G284" s="78"/>
      <c r="H284" s="78"/>
    </row>
    <row r="285" spans="1:8">
      <c r="A285" s="78"/>
      <c r="B285" s="78"/>
      <c r="C285" s="78"/>
      <c r="D285" s="78"/>
      <c r="E285" s="78"/>
      <c r="F285" s="78"/>
      <c r="G285" s="78"/>
      <c r="H285" s="78"/>
    </row>
    <row r="286" spans="1:8">
      <c r="A286" s="78"/>
      <c r="B286" s="78"/>
      <c r="C286" s="78"/>
      <c r="D286" s="78"/>
      <c r="E286" s="78"/>
      <c r="F286" s="78"/>
      <c r="G286" s="78"/>
      <c r="H286" s="78"/>
    </row>
    <row r="287" spans="1:8">
      <c r="A287" s="78"/>
      <c r="B287" s="78"/>
      <c r="C287" s="78"/>
      <c r="D287" s="78"/>
      <c r="E287" s="78"/>
      <c r="F287" s="78"/>
      <c r="G287" s="78"/>
      <c r="H287" s="78"/>
    </row>
    <row r="288" spans="1:8">
      <c r="A288" s="78"/>
      <c r="B288" s="78"/>
      <c r="C288" s="78"/>
      <c r="D288" s="78"/>
      <c r="E288" s="78"/>
      <c r="F288" s="78"/>
      <c r="G288" s="78"/>
      <c r="H288" s="78"/>
    </row>
    <row r="289" spans="1:8">
      <c r="A289" s="78"/>
      <c r="B289" s="78"/>
      <c r="C289" s="78"/>
      <c r="D289" s="78"/>
      <c r="E289" s="78"/>
      <c r="F289" s="78"/>
      <c r="G289" s="78"/>
      <c r="H289" s="78"/>
    </row>
    <row r="290" spans="1:8">
      <c r="A290" s="78"/>
      <c r="B290" s="78"/>
      <c r="C290" s="78"/>
      <c r="D290" s="78"/>
      <c r="E290" s="78"/>
      <c r="F290" s="78"/>
      <c r="G290" s="78"/>
      <c r="H290" s="78"/>
    </row>
    <row r="291" spans="1:8">
      <c r="A291" s="78"/>
      <c r="B291" s="78"/>
      <c r="C291" s="78"/>
      <c r="D291" s="78"/>
      <c r="E291" s="78"/>
      <c r="F291" s="78"/>
      <c r="G291" s="78"/>
      <c r="H291" s="78"/>
    </row>
    <row r="292" spans="1:8">
      <c r="A292" s="78"/>
      <c r="B292" s="78"/>
      <c r="C292" s="78"/>
      <c r="D292" s="78"/>
      <c r="E292" s="78"/>
      <c r="F292" s="78"/>
      <c r="G292" s="78"/>
      <c r="H292" s="78"/>
    </row>
    <row r="293" spans="1:8">
      <c r="A293" s="78"/>
      <c r="B293" s="78"/>
      <c r="C293" s="78"/>
      <c r="D293" s="78"/>
      <c r="E293" s="78"/>
      <c r="F293" s="78"/>
      <c r="G293" s="78"/>
      <c r="H293" s="78"/>
    </row>
    <row r="294" spans="1:8">
      <c r="A294" s="78"/>
      <c r="B294" s="78"/>
      <c r="C294" s="78"/>
      <c r="D294" s="78"/>
      <c r="E294" s="78"/>
      <c r="F294" s="78"/>
      <c r="G294" s="78"/>
      <c r="H294" s="78"/>
    </row>
    <row r="295" spans="1:8">
      <c r="A295" s="78"/>
      <c r="B295" s="78"/>
      <c r="C295" s="78"/>
      <c r="D295" s="78"/>
      <c r="E295" s="78"/>
      <c r="F295" s="78"/>
      <c r="G295" s="78"/>
      <c r="H295" s="78"/>
    </row>
    <row r="296" spans="1:8">
      <c r="A296" s="78"/>
      <c r="B296" s="78"/>
      <c r="C296" s="78"/>
      <c r="D296" s="78"/>
      <c r="E296" s="78"/>
      <c r="F296" s="78"/>
      <c r="G296" s="78"/>
      <c r="H296" s="78"/>
    </row>
    <row r="297" spans="1:8">
      <c r="A297" s="78"/>
      <c r="B297" s="78"/>
      <c r="C297" s="78"/>
      <c r="D297" s="78"/>
      <c r="E297" s="78"/>
      <c r="F297" s="78"/>
      <c r="G297" s="78"/>
      <c r="H297" s="78"/>
    </row>
    <row r="298" spans="1:8">
      <c r="A298" s="78"/>
      <c r="B298" s="78"/>
      <c r="C298" s="78"/>
      <c r="D298" s="78"/>
      <c r="E298" s="78"/>
      <c r="F298" s="78"/>
      <c r="G298" s="78"/>
      <c r="H298" s="78"/>
    </row>
    <row r="299" spans="1:8">
      <c r="A299" s="78"/>
      <c r="B299" s="78"/>
      <c r="C299" s="78"/>
      <c r="D299" s="78"/>
      <c r="E299" s="78"/>
      <c r="F299" s="78"/>
      <c r="G299" s="78"/>
      <c r="H299" s="78"/>
    </row>
    <row r="300" spans="1:8">
      <c r="A300" s="78"/>
      <c r="B300" s="78"/>
      <c r="C300" s="78"/>
      <c r="D300" s="78"/>
      <c r="E300" s="78"/>
      <c r="F300" s="78"/>
      <c r="G300" s="78"/>
      <c r="H300" s="78"/>
    </row>
    <row r="301" spans="1:8">
      <c r="A301" s="78"/>
      <c r="B301" s="78"/>
      <c r="C301" s="78"/>
      <c r="D301" s="78"/>
      <c r="E301" s="78"/>
      <c r="F301" s="78"/>
      <c r="G301" s="78"/>
      <c r="H301" s="78"/>
    </row>
    <row r="302" spans="1:8">
      <c r="A302" s="78"/>
      <c r="B302" s="78"/>
      <c r="C302" s="78"/>
      <c r="D302" s="78"/>
      <c r="E302" s="78"/>
      <c r="F302" s="78"/>
      <c r="G302" s="78"/>
      <c r="H302" s="78"/>
    </row>
    <row r="303" spans="1:8">
      <c r="A303" s="78"/>
      <c r="B303" s="78"/>
      <c r="C303" s="78"/>
      <c r="D303" s="78"/>
      <c r="E303" s="78"/>
      <c r="F303" s="78"/>
      <c r="G303" s="78"/>
      <c r="H303" s="78"/>
    </row>
    <row r="304" spans="1:8">
      <c r="A304" s="78"/>
      <c r="B304" s="78"/>
      <c r="C304" s="78"/>
      <c r="D304" s="78"/>
      <c r="E304" s="78"/>
      <c r="F304" s="78"/>
      <c r="G304" s="78"/>
      <c r="H304" s="78"/>
    </row>
    <row r="305" spans="1:8">
      <c r="A305" s="78"/>
      <c r="B305" s="78"/>
      <c r="C305" s="78"/>
      <c r="D305" s="78"/>
      <c r="E305" s="78"/>
      <c r="F305" s="78"/>
      <c r="G305" s="78"/>
      <c r="H305" s="78"/>
    </row>
    <row r="306" spans="1:8">
      <c r="A306" s="78"/>
      <c r="B306" s="78"/>
      <c r="C306" s="78"/>
      <c r="D306" s="78"/>
      <c r="E306" s="78"/>
      <c r="F306" s="78"/>
      <c r="G306" s="78"/>
      <c r="H306" s="78"/>
    </row>
    <row r="307" spans="1:8">
      <c r="A307" s="78"/>
      <c r="B307" s="78"/>
      <c r="C307" s="78"/>
      <c r="D307" s="78"/>
      <c r="E307" s="78"/>
      <c r="F307" s="78"/>
      <c r="G307" s="78"/>
      <c r="H307" s="78"/>
    </row>
    <row r="308" spans="1:8">
      <c r="A308" s="78"/>
      <c r="B308" s="78"/>
      <c r="C308" s="78"/>
      <c r="D308" s="78"/>
      <c r="E308" s="78"/>
      <c r="F308" s="78"/>
      <c r="G308" s="78"/>
      <c r="H308" s="78"/>
    </row>
    <row r="309" spans="1:8">
      <c r="A309" s="78"/>
      <c r="B309" s="78"/>
      <c r="C309" s="78"/>
      <c r="D309" s="78"/>
      <c r="E309" s="78"/>
      <c r="F309" s="78"/>
      <c r="G309" s="78"/>
      <c r="H309" s="78"/>
    </row>
    <row r="310" spans="1:8">
      <c r="A310" s="78"/>
      <c r="B310" s="78"/>
      <c r="C310" s="78"/>
      <c r="D310" s="78"/>
      <c r="E310" s="78"/>
      <c r="F310" s="78"/>
      <c r="G310" s="78"/>
      <c r="H310" s="78"/>
    </row>
    <row r="311" spans="1:8">
      <c r="A311" s="78"/>
      <c r="B311" s="78"/>
      <c r="C311" s="78"/>
      <c r="D311" s="78"/>
      <c r="E311" s="78"/>
      <c r="F311" s="78"/>
      <c r="G311" s="78"/>
      <c r="H311" s="78"/>
    </row>
    <row r="312" spans="1:8">
      <c r="A312" s="78"/>
      <c r="B312" s="78"/>
      <c r="C312" s="78"/>
      <c r="D312" s="78"/>
      <c r="E312" s="78"/>
      <c r="F312" s="78"/>
      <c r="G312" s="78"/>
      <c r="H312" s="78"/>
    </row>
    <row r="313" spans="1:8">
      <c r="A313" s="78"/>
      <c r="B313" s="78"/>
      <c r="C313" s="78"/>
      <c r="D313" s="78"/>
      <c r="E313" s="78"/>
      <c r="F313" s="78"/>
      <c r="G313" s="78"/>
      <c r="H313" s="78"/>
    </row>
    <row r="314" spans="1:8">
      <c r="A314" s="78"/>
      <c r="B314" s="78"/>
      <c r="C314" s="78"/>
      <c r="D314" s="78"/>
      <c r="E314" s="78"/>
      <c r="F314" s="78"/>
      <c r="G314" s="78"/>
      <c r="H314" s="78"/>
    </row>
    <row r="315" spans="1:8">
      <c r="A315" s="78"/>
      <c r="B315" s="78"/>
      <c r="C315" s="78"/>
      <c r="D315" s="78"/>
      <c r="E315" s="78"/>
      <c r="F315" s="78"/>
      <c r="G315" s="78"/>
      <c r="H315" s="78"/>
    </row>
    <row r="316" spans="1:8">
      <c r="A316" s="78"/>
      <c r="B316" s="78"/>
      <c r="C316" s="78"/>
      <c r="D316" s="78"/>
      <c r="E316" s="78"/>
      <c r="F316" s="78"/>
      <c r="G316" s="78"/>
      <c r="H316" s="78"/>
    </row>
  </sheetData>
  <sheetProtection formatColumns="0" formatRows="0" insertRows="0"/>
  <mergeCells count="13">
    <mergeCell ref="C7:C8"/>
    <mergeCell ref="H20:H21"/>
    <mergeCell ref="E6:E7"/>
    <mergeCell ref="F6:F7"/>
    <mergeCell ref="A20:B20"/>
    <mergeCell ref="G20:G21"/>
    <mergeCell ref="B7:B8"/>
    <mergeCell ref="F20:F21"/>
    <mergeCell ref="B21:B22"/>
    <mergeCell ref="A21:A22"/>
    <mergeCell ref="A7:A8"/>
    <mergeCell ref="D6:D7"/>
    <mergeCell ref="A6:C6"/>
  </mergeCells>
  <phoneticPr fontId="17" type="noConversion"/>
  <dataValidations count="5">
    <dataValidation type="list" allowBlank="1" showInputMessage="1" showErrorMessage="1" sqref="C23:C32">
      <formula1>"G 1,6, G 2,5, G 4, G 6, G 10, G 16,G 25,G 40,G 65,G 100,G 160,G 250,G 400,G 650,G 1000,G 1600,G 2500, G 4000, G 6500"</formula1>
    </dataValidation>
    <dataValidation type="list" allowBlank="1" showInputMessage="1" showErrorMessage="1" sqref="A9:A14 A23:A32">
      <formula1>"bitte wählen, Hochdruckleitungsnetz, Mitteldruckleitungsnetz, Niederdruckleitungsnetz, alle Druckstufen"</formula1>
    </dataValidation>
    <dataValidation type="list" allowBlank="1" showInputMessage="1" showErrorMessage="1" sqref="B9:B14 B23:B32">
      <formula1>"bitte wählen, mit Leistungsmessung, ohne Leistungsmessung"</formula1>
    </dataValidation>
    <dataValidation type="list" allowBlank="1" showInputMessage="1" showErrorMessage="1" sqref="C9:C14">
      <formula1>"bitte wählen, jährliche Messung, halbjährliche Messung, vierteljährliche Messung, monatliche Messung,tägliche Messung"</formula1>
    </dataValidation>
    <dataValidation type="list" allowBlank="1" showInputMessage="1" showErrorMessage="1" sqref="D23:D32">
      <formula1>"bitte wählen,Trommelgaszähler, Drehschleusengaszähler, Balgengaszähler, Drehkolbengaszähler, Wirkdruckzähler, Turbinenradgaszähler, Wirbelgaszähler, Ultraschallgaszähler,Mengenumwerter,Sonstiges"</formula1>
    </dataValidation>
  </dataValidations>
  <pageMargins left="0.51" right="0.78740157480314965" top="0.5" bottom="0.68" header="0.39370078740157483" footer="0.39370078740157483"/>
  <pageSetup paperSize="9" scale="42" orientation="landscape" r:id="rId1"/>
  <headerFooter alignWithMargins="0">
    <oddFooter>&amp;L&amp;8&amp;D&amp;C &amp;R&amp;8&amp;A -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66FF66"/>
    <pageSetUpPr fitToPage="1"/>
  </sheetPr>
  <dimension ref="A1:AU241"/>
  <sheetViews>
    <sheetView zoomScale="76" zoomScaleNormal="76" zoomScaleSheetLayoutView="80" workbookViewId="0">
      <pane ySplit="1" topLeftCell="A2" activePane="bottomLeft" state="frozen"/>
      <selection activeCell="A14" sqref="A14"/>
      <selection pane="bottomLeft" activeCell="E48" sqref="D37:E48"/>
    </sheetView>
  </sheetViews>
  <sheetFormatPr baseColWidth="10" defaultColWidth="12.5546875" defaultRowHeight="15" outlineLevelCol="1"/>
  <cols>
    <col min="1" max="5" width="29.33203125" style="119" customWidth="1"/>
    <col min="6" max="7" width="29.33203125" style="119" hidden="1" customWidth="1" outlineLevel="1"/>
    <col min="8" max="8" width="29.33203125" style="119" customWidth="1" collapsed="1"/>
    <col min="9" max="10" width="29.33203125" style="119" hidden="1" customWidth="1" outlineLevel="1"/>
    <col min="11" max="11" width="29.33203125" style="119" customWidth="1" collapsed="1"/>
    <col min="12" max="47" width="12.5546875" style="118" customWidth="1"/>
    <col min="48" max="16384" width="12.5546875" style="119"/>
  </cols>
  <sheetData>
    <row r="1" spans="1:47" s="114" customFormat="1" ht="36" customHeight="1">
      <c r="A1" s="775" t="s">
        <v>153</v>
      </c>
      <c r="B1" s="775"/>
      <c r="C1" s="775"/>
      <c r="D1" s="775"/>
      <c r="E1" s="775"/>
      <c r="F1" s="775"/>
      <c r="G1" s="775"/>
      <c r="H1" s="775"/>
      <c r="I1" s="775"/>
      <c r="J1" s="77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row>
    <row r="2" spans="1:47" s="114" customFormat="1" ht="17.399999999999999">
      <c r="A2" s="113"/>
      <c r="B2" s="113"/>
      <c r="C2" s="113"/>
      <c r="D2" s="113"/>
      <c r="E2" s="113"/>
      <c r="F2" s="113"/>
      <c r="G2" s="113"/>
      <c r="H2" s="113"/>
      <c r="I2" s="113"/>
      <c r="J2" s="113"/>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row>
    <row r="3" spans="1:47" s="79" customFormat="1" ht="15.6">
      <c r="A3" s="8"/>
      <c r="B3" s="8"/>
      <c r="C3" s="8"/>
      <c r="G3" s="116"/>
      <c r="H3" s="116"/>
    </row>
    <row r="4" spans="1:47" s="20" customFormat="1" ht="15.6">
      <c r="A4" s="8" t="s">
        <v>92</v>
      </c>
      <c r="B4" s="19"/>
      <c r="C4" s="19"/>
      <c r="D4" s="19"/>
      <c r="E4" s="19"/>
      <c r="F4" s="7"/>
      <c r="G4" s="7"/>
    </row>
    <row r="5" spans="1:47" s="20" customFormat="1" ht="15.6">
      <c r="A5" s="8"/>
      <c r="B5" s="19"/>
      <c r="C5" s="19"/>
      <c r="D5" s="19"/>
      <c r="E5" s="19"/>
      <c r="F5" s="7"/>
      <c r="G5" s="7"/>
    </row>
    <row r="6" spans="1:47" ht="62.4">
      <c r="A6" s="117" t="s">
        <v>80</v>
      </c>
      <c r="B6" s="117" t="s">
        <v>93</v>
      </c>
      <c r="C6" s="117" t="s">
        <v>94</v>
      </c>
      <c r="D6" s="117" t="s">
        <v>95</v>
      </c>
      <c r="E6" s="220" t="s">
        <v>167</v>
      </c>
      <c r="F6" s="207"/>
      <c r="G6" s="207"/>
      <c r="H6" s="220" t="s">
        <v>168</v>
      </c>
      <c r="I6" s="207"/>
      <c r="J6" s="207"/>
      <c r="K6" s="117" t="s">
        <v>96</v>
      </c>
      <c r="AT6" s="119"/>
      <c r="AU6" s="119"/>
    </row>
    <row r="7" spans="1:47" ht="15.6">
      <c r="A7" s="120" t="s">
        <v>32</v>
      </c>
      <c r="B7" s="120" t="s">
        <v>44</v>
      </c>
      <c r="C7" s="120" t="s">
        <v>22</v>
      </c>
      <c r="D7" s="120" t="s">
        <v>97</v>
      </c>
      <c r="E7" s="120" t="s">
        <v>17</v>
      </c>
      <c r="F7" s="207"/>
      <c r="G7" s="207"/>
      <c r="H7" s="120" t="s">
        <v>21</v>
      </c>
      <c r="I7" s="207"/>
      <c r="J7" s="207"/>
      <c r="K7" s="120" t="s">
        <v>35</v>
      </c>
      <c r="AT7" s="119"/>
      <c r="AU7" s="119"/>
    </row>
    <row r="8" spans="1:47">
      <c r="A8" s="430"/>
      <c r="B8" s="431"/>
      <c r="C8" s="431"/>
      <c r="D8" s="431"/>
      <c r="E8" s="431"/>
      <c r="F8" s="207"/>
      <c r="G8" s="207"/>
      <c r="H8" s="431"/>
      <c r="I8" s="207"/>
      <c r="J8" s="207"/>
      <c r="K8" s="121"/>
      <c r="AT8" s="119"/>
      <c r="AU8" s="119"/>
    </row>
    <row r="9" spans="1:47">
      <c r="A9" s="430"/>
      <c r="B9" s="431"/>
      <c r="C9" s="431"/>
      <c r="D9" s="431"/>
      <c r="E9" s="431"/>
      <c r="F9" s="207"/>
      <c r="G9" s="207"/>
      <c r="H9" s="431"/>
      <c r="I9" s="207"/>
      <c r="J9" s="207"/>
      <c r="K9" s="121"/>
      <c r="AT9" s="119"/>
      <c r="AU9" s="119"/>
    </row>
    <row r="10" spans="1:47">
      <c r="A10" s="430"/>
      <c r="B10" s="431"/>
      <c r="C10" s="431"/>
      <c r="D10" s="431"/>
      <c r="E10" s="431"/>
      <c r="F10" s="207"/>
      <c r="G10" s="207"/>
      <c r="H10" s="431"/>
      <c r="I10" s="207"/>
      <c r="J10" s="207"/>
      <c r="K10" s="121"/>
      <c r="AT10" s="119"/>
      <c r="AU10" s="119"/>
    </row>
    <row r="11" spans="1:47">
      <c r="A11" s="430"/>
      <c r="B11" s="431"/>
      <c r="C11" s="431"/>
      <c r="D11" s="431"/>
      <c r="E11" s="431"/>
      <c r="F11" s="207"/>
      <c r="G11" s="207"/>
      <c r="H11" s="431"/>
      <c r="I11" s="207"/>
      <c r="J11" s="207"/>
      <c r="K11" s="121"/>
      <c r="AT11" s="119"/>
      <c r="AU11" s="119"/>
    </row>
    <row r="12" spans="1:47" ht="15.6">
      <c r="A12" s="122" t="s">
        <v>45</v>
      </c>
      <c r="B12" s="283">
        <f>SUM(B8:B11)</f>
        <v>0</v>
      </c>
      <c r="C12" s="283">
        <f>SUM(C8:C11)</f>
        <v>0</v>
      </c>
      <c r="D12" s="283">
        <f>SUM(D8:D11)</f>
        <v>0</v>
      </c>
      <c r="E12" s="283">
        <f>SUM(E8:E11)</f>
        <v>0</v>
      </c>
      <c r="F12" s="284"/>
      <c r="G12" s="284"/>
      <c r="H12" s="283">
        <f>SUM(H8:H11)</f>
        <v>0</v>
      </c>
      <c r="I12" s="284"/>
      <c r="J12" s="284"/>
      <c r="K12" s="283">
        <f>SUM(K8:K11)</f>
        <v>0</v>
      </c>
      <c r="AT12" s="119"/>
      <c r="AU12" s="119"/>
    </row>
    <row r="13" spans="1:47" ht="15.6">
      <c r="A13" s="123" t="s">
        <v>28</v>
      </c>
      <c r="B13" s="285"/>
      <c r="C13" s="285"/>
      <c r="D13" s="285"/>
      <c r="E13" s="286"/>
      <c r="F13" s="284"/>
      <c r="G13" s="284"/>
      <c r="H13" s="287"/>
      <c r="I13" s="284"/>
      <c r="J13" s="284"/>
      <c r="K13" s="283">
        <f>K12</f>
        <v>0</v>
      </c>
      <c r="AT13" s="119"/>
      <c r="AU13" s="119"/>
    </row>
    <row r="14" spans="1:47" s="118" customFormat="1" ht="15.6">
      <c r="A14" s="78"/>
      <c r="B14" s="124"/>
      <c r="C14" s="124"/>
      <c r="D14" s="125"/>
      <c r="E14" s="126"/>
      <c r="F14" s="207"/>
      <c r="G14" s="207"/>
      <c r="I14" s="207"/>
      <c r="J14" s="207"/>
    </row>
    <row r="15" spans="1:47" s="118" customFormat="1" ht="15.6">
      <c r="A15" s="78"/>
      <c r="B15" s="124"/>
      <c r="C15" s="124"/>
      <c r="D15" s="125"/>
      <c r="E15" s="126"/>
      <c r="F15" s="208"/>
      <c r="G15" s="208"/>
      <c r="H15" s="125"/>
      <c r="I15" s="208"/>
      <c r="J15" s="208"/>
    </row>
    <row r="16" spans="1:47" s="20" customFormat="1" ht="15.6">
      <c r="A16" s="8" t="s">
        <v>98</v>
      </c>
      <c r="B16" s="19"/>
      <c r="C16" s="19"/>
      <c r="D16" s="19"/>
      <c r="E16" s="19"/>
      <c r="F16" s="22"/>
      <c r="G16" s="7"/>
      <c r="H16" s="7"/>
      <c r="I16" s="7"/>
      <c r="J16" s="7"/>
    </row>
    <row r="17" spans="1:38" s="131" customFormat="1" ht="15" customHeight="1">
      <c r="A17" s="127"/>
      <c r="B17" s="128"/>
      <c r="C17" s="128"/>
      <c r="D17" s="128"/>
      <c r="E17" s="128"/>
      <c r="F17" s="129"/>
      <c r="G17" s="130"/>
      <c r="H17" s="130"/>
      <c r="I17" s="130"/>
      <c r="J17" s="130"/>
    </row>
    <row r="18" spans="1:38" s="131" customFormat="1" ht="15.6">
      <c r="A18" s="132" t="s">
        <v>106</v>
      </c>
      <c r="B18" s="128"/>
      <c r="C18" s="128"/>
      <c r="D18" s="128"/>
      <c r="E18" s="128"/>
      <c r="F18" s="210"/>
      <c r="G18" s="211"/>
      <c r="H18" s="130"/>
      <c r="I18" s="130"/>
      <c r="J18" s="130"/>
    </row>
    <row r="19" spans="1:38" s="131" customFormat="1" ht="15.6">
      <c r="A19" s="127"/>
      <c r="B19" s="128"/>
      <c r="C19" s="128"/>
      <c r="D19" s="128"/>
      <c r="E19" s="128"/>
      <c r="F19" s="210"/>
      <c r="G19" s="211"/>
      <c r="H19" s="130"/>
      <c r="I19" s="130"/>
      <c r="J19" s="130"/>
    </row>
    <row r="20" spans="1:38" s="21" customFormat="1" ht="15.6">
      <c r="A20" s="760" t="s">
        <v>56</v>
      </c>
      <c r="B20" s="23" t="s">
        <v>13</v>
      </c>
      <c r="C20" s="23" t="s">
        <v>13</v>
      </c>
      <c r="D20" s="760" t="s">
        <v>31</v>
      </c>
      <c r="E20" s="25" t="s">
        <v>57</v>
      </c>
      <c r="F20" s="26"/>
      <c r="G20" s="26"/>
      <c r="H20" s="25" t="s">
        <v>58</v>
      </c>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s="21" customFormat="1" ht="15.6">
      <c r="A21" s="761"/>
      <c r="B21" s="198" t="s">
        <v>15</v>
      </c>
      <c r="C21" s="198" t="s">
        <v>16</v>
      </c>
      <c r="D21" s="761"/>
      <c r="E21" s="29" t="s">
        <v>59</v>
      </c>
      <c r="F21" s="24"/>
      <c r="G21" s="24"/>
      <c r="H21" s="29" t="s">
        <v>59</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row>
    <row r="22" spans="1:38" s="21" customFormat="1" ht="15.6">
      <c r="A22" s="30" t="s">
        <v>32</v>
      </c>
      <c r="B22" s="31" t="s">
        <v>17</v>
      </c>
      <c r="C22" s="31" t="s">
        <v>17</v>
      </c>
      <c r="D22" s="32" t="s">
        <v>35</v>
      </c>
      <c r="E22" s="31" t="s">
        <v>17</v>
      </c>
      <c r="F22" s="28"/>
      <c r="G22" s="28"/>
      <c r="H22" s="31" t="s">
        <v>18</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s="21" customFormat="1" ht="15" customHeight="1">
      <c r="A23" s="205" t="str">
        <f>IF('Netzentgelte i.e.S. (Ist)'!A11="","",'Netzentgelte i.e.S. (Ist)'!A11)</f>
        <v/>
      </c>
      <c r="B23" s="298" t="str">
        <f>IF('Netzentgelte i.e.S. (Ist)'!B11="","",'Netzentgelte i.e.S. (Ist)'!B11)</f>
        <v/>
      </c>
      <c r="C23" s="298" t="str">
        <f>IF('Netzentgelte i.e.S. (Ist)'!D11="","",'Netzentgelte i.e.S. (Ist)'!D11)</f>
        <v/>
      </c>
      <c r="D23" s="412"/>
      <c r="E23" s="410"/>
      <c r="F23" s="33"/>
      <c r="G23" s="33"/>
      <c r="H23" s="408"/>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s="21" customFormat="1">
      <c r="A24" s="206" t="str">
        <f>IF('Netzentgelte i.e.S. (Ist)'!A12="","",'Netzentgelte i.e.S. (Ist)'!A12)</f>
        <v/>
      </c>
      <c r="B24" s="299" t="str">
        <f>IF('Netzentgelte i.e.S. (Ist)'!B12="","",'Netzentgelte i.e.S. (Ist)'!B12)</f>
        <v/>
      </c>
      <c r="C24" s="299" t="str">
        <f>IF('Netzentgelte i.e.S. (Ist)'!D12="","",'Netzentgelte i.e.S. (Ist)'!D12)</f>
        <v/>
      </c>
      <c r="D24" s="415"/>
      <c r="E24" s="414"/>
      <c r="F24" s="33"/>
      <c r="G24" s="33"/>
      <c r="H24" s="408"/>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1:38" s="21" customFormat="1">
      <c r="A25" s="206" t="str">
        <f>IF('Netzentgelte i.e.S. (Ist)'!A13="","",'Netzentgelte i.e.S. (Ist)'!A13)</f>
        <v/>
      </c>
      <c r="B25" s="299" t="str">
        <f>IF('Netzentgelte i.e.S. (Ist)'!B13="","",'Netzentgelte i.e.S. (Ist)'!B13)</f>
        <v/>
      </c>
      <c r="C25" s="299" t="str">
        <f>IF('Netzentgelte i.e.S. (Ist)'!D13="","",'Netzentgelte i.e.S. (Ist)'!D13)</f>
        <v/>
      </c>
      <c r="D25" s="415"/>
      <c r="E25" s="414"/>
      <c r="F25" s="33"/>
      <c r="G25" s="33"/>
      <c r="H25" s="408"/>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s="21" customFormat="1">
      <c r="A26" s="206" t="str">
        <f>IF('Netzentgelte i.e.S. (Ist)'!A14="","",'Netzentgelte i.e.S. (Ist)'!A14)</f>
        <v/>
      </c>
      <c r="B26" s="299" t="str">
        <f>IF('Netzentgelte i.e.S. (Ist)'!B14="","",'Netzentgelte i.e.S. (Ist)'!B14)</f>
        <v/>
      </c>
      <c r="C26" s="299" t="str">
        <f>IF('Netzentgelte i.e.S. (Ist)'!D14="","",'Netzentgelte i.e.S. (Ist)'!D14)</f>
        <v/>
      </c>
      <c r="D26" s="415"/>
      <c r="E26" s="414"/>
      <c r="F26" s="33"/>
      <c r="G26" s="33"/>
      <c r="H26" s="408"/>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s="21" customFormat="1">
      <c r="A27" s="206" t="str">
        <f>IF('Netzentgelte i.e.S. (Ist)'!A15="","",'Netzentgelte i.e.S. (Ist)'!A15)</f>
        <v/>
      </c>
      <c r="B27" s="299" t="str">
        <f>IF('Netzentgelte i.e.S. (Ist)'!B15="","",'Netzentgelte i.e.S. (Ist)'!B15)</f>
        <v/>
      </c>
      <c r="C27" s="299" t="str">
        <f>IF('Netzentgelte i.e.S. (Ist)'!D15="","",'Netzentgelte i.e.S. (Ist)'!D15)</f>
        <v/>
      </c>
      <c r="D27" s="415"/>
      <c r="E27" s="414"/>
      <c r="F27" s="33"/>
      <c r="G27" s="33"/>
      <c r="H27" s="408"/>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s="21" customFormat="1">
      <c r="A28" s="206" t="str">
        <f>IF('Netzentgelte i.e.S. (Ist)'!A16="","",'Netzentgelte i.e.S. (Ist)'!A16)</f>
        <v/>
      </c>
      <c r="B28" s="299" t="str">
        <f>IF('Netzentgelte i.e.S. (Ist)'!B16="","",'Netzentgelte i.e.S. (Ist)'!B16)</f>
        <v/>
      </c>
      <c r="C28" s="299" t="str">
        <f>IF('Netzentgelte i.e.S. (Ist)'!D16="","",'Netzentgelte i.e.S. (Ist)'!D16)</f>
        <v/>
      </c>
      <c r="D28" s="415"/>
      <c r="E28" s="414"/>
      <c r="F28" s="33"/>
      <c r="G28" s="33"/>
      <c r="H28" s="408"/>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s="21" customFormat="1">
      <c r="A29" s="206" t="str">
        <f>IF('Netzentgelte i.e.S. (Ist)'!A17="","",'Netzentgelte i.e.S. (Ist)'!A17)</f>
        <v/>
      </c>
      <c r="B29" s="299" t="str">
        <f>IF('Netzentgelte i.e.S. (Ist)'!B17="","",'Netzentgelte i.e.S. (Ist)'!B17)</f>
        <v/>
      </c>
      <c r="C29" s="299" t="str">
        <f>IF('Netzentgelte i.e.S. (Ist)'!D17="","",'Netzentgelte i.e.S. (Ist)'!D17)</f>
        <v/>
      </c>
      <c r="D29" s="415"/>
      <c r="E29" s="414"/>
      <c r="F29" s="33"/>
      <c r="G29" s="33"/>
      <c r="H29" s="408"/>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row>
    <row r="30" spans="1:38" s="21" customFormat="1">
      <c r="A30" s="206" t="str">
        <f>IF('Netzentgelte i.e.S. (Ist)'!A18="","",'Netzentgelte i.e.S. (Ist)'!A18)</f>
        <v/>
      </c>
      <c r="B30" s="299" t="str">
        <f>IF('Netzentgelte i.e.S. (Ist)'!B18="","",'Netzentgelte i.e.S. (Ist)'!B18)</f>
        <v/>
      </c>
      <c r="C30" s="299" t="str">
        <f>IF('Netzentgelte i.e.S. (Ist)'!D18="","",'Netzentgelte i.e.S. (Ist)'!D18)</f>
        <v/>
      </c>
      <c r="D30" s="415"/>
      <c r="E30" s="414"/>
      <c r="F30" s="33"/>
      <c r="G30" s="33"/>
      <c r="H30" s="408"/>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s="21" customFormat="1">
      <c r="A31" s="206" t="str">
        <f>IF('Netzentgelte i.e.S. (Ist)'!A19="","",'Netzentgelte i.e.S. (Ist)'!A19)</f>
        <v/>
      </c>
      <c r="B31" s="299" t="str">
        <f>IF('Netzentgelte i.e.S. (Ist)'!B19="","",'Netzentgelte i.e.S. (Ist)'!B19)</f>
        <v/>
      </c>
      <c r="C31" s="299" t="str">
        <f>IF('Netzentgelte i.e.S. (Ist)'!D19="","",'Netzentgelte i.e.S. (Ist)'!D19)</f>
        <v/>
      </c>
      <c r="D31" s="415"/>
      <c r="E31" s="414"/>
      <c r="F31" s="33"/>
      <c r="G31" s="33"/>
      <c r="H31" s="408"/>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row>
    <row r="32" spans="1:38" s="21" customFormat="1">
      <c r="A32" s="206" t="str">
        <f>IF('Netzentgelte i.e.S. (Ist)'!A20="","",'Netzentgelte i.e.S. (Ist)'!A20)</f>
        <v>Zeile einfügbar</v>
      </c>
      <c r="B32" s="299" t="str">
        <f>IF('Netzentgelte i.e.S. (Ist)'!B20="","",'Netzentgelte i.e.S. (Ist)'!B20)</f>
        <v/>
      </c>
      <c r="C32" s="299" t="str">
        <f>IF('Netzentgelte i.e.S. (Ist)'!D20="","",'Netzentgelte i.e.S. (Ist)'!D20)</f>
        <v/>
      </c>
      <c r="D32" s="415"/>
      <c r="E32" s="414"/>
      <c r="F32" s="33"/>
      <c r="G32" s="33"/>
      <c r="H32" s="408"/>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7" s="204" customFormat="1">
      <c r="A33" s="201"/>
      <c r="B33" s="202"/>
      <c r="C33" s="202"/>
      <c r="D33" s="202"/>
      <c r="E33" s="202"/>
      <c r="F33" s="202"/>
      <c r="G33" s="202"/>
      <c r="H33" s="203"/>
    </row>
    <row r="34" spans="1:37" s="57" customFormat="1" ht="15.6">
      <c r="A34" s="760" t="s">
        <v>56</v>
      </c>
      <c r="B34" s="25" t="s">
        <v>78</v>
      </c>
      <c r="C34" s="55" t="s">
        <v>24</v>
      </c>
      <c r="D34" s="197" t="s">
        <v>25</v>
      </c>
      <c r="E34" s="197" t="s">
        <v>26</v>
      </c>
      <c r="F34" s="28"/>
      <c r="G34" s="28"/>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57" customFormat="1" ht="15.6">
      <c r="A35" s="761"/>
      <c r="B35" s="58" t="s">
        <v>79</v>
      </c>
      <c r="C35" s="60"/>
      <c r="D35" s="198"/>
      <c r="E35" s="198"/>
      <c r="F35" s="28"/>
      <c r="G35" s="28"/>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57" customFormat="1" ht="15.6">
      <c r="A36" s="30" t="s">
        <v>32</v>
      </c>
      <c r="B36" s="31" t="s">
        <v>17</v>
      </c>
      <c r="C36" s="31"/>
      <c r="D36" s="31" t="s">
        <v>22</v>
      </c>
      <c r="E36" s="31" t="s">
        <v>22</v>
      </c>
      <c r="F36" s="28"/>
      <c r="G36" s="28"/>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21" customFormat="1">
      <c r="A37" s="450"/>
      <c r="B37" s="451"/>
      <c r="C37" s="451"/>
      <c r="D37" s="251">
        <f>D23*C37</f>
        <v>0</v>
      </c>
      <c r="E37" s="251">
        <f>(B37-C37*E23)*H23/100</f>
        <v>0</v>
      </c>
      <c r="F37" s="61"/>
      <c r="G37" s="61"/>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s="21" customFormat="1">
      <c r="A38" s="453"/>
      <c r="B38" s="451"/>
      <c r="C38" s="451"/>
      <c r="D38" s="251">
        <f>D24*C38</f>
        <v>0</v>
      </c>
      <c r="E38" s="251">
        <f t="shared" ref="E38:E46" si="0">(B38-C38*E24)*H24/100</f>
        <v>0</v>
      </c>
      <c r="F38" s="61"/>
      <c r="G38" s="61"/>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s="21" customFormat="1">
      <c r="A39" s="453"/>
      <c r="B39" s="451"/>
      <c r="C39" s="451"/>
      <c r="D39" s="251">
        <f>D25*C39</f>
        <v>0</v>
      </c>
      <c r="E39" s="251">
        <f t="shared" si="0"/>
        <v>0</v>
      </c>
      <c r="F39" s="61"/>
      <c r="G39" s="61"/>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s="21" customFormat="1">
      <c r="A40" s="453"/>
      <c r="B40" s="451"/>
      <c r="C40" s="451"/>
      <c r="D40" s="251">
        <f t="shared" ref="D40:D46" si="1">D26*C40</f>
        <v>0</v>
      </c>
      <c r="E40" s="251">
        <f t="shared" si="0"/>
        <v>0</v>
      </c>
      <c r="F40" s="61"/>
      <c r="G40" s="61"/>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s="21" customFormat="1">
      <c r="A41" s="453"/>
      <c r="B41" s="451"/>
      <c r="C41" s="451"/>
      <c r="D41" s="251">
        <f t="shared" si="1"/>
        <v>0</v>
      </c>
      <c r="E41" s="251">
        <f t="shared" si="0"/>
        <v>0</v>
      </c>
      <c r="F41" s="61"/>
      <c r="G41" s="61"/>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s="21" customFormat="1">
      <c r="A42" s="453"/>
      <c r="B42" s="451"/>
      <c r="C42" s="451"/>
      <c r="D42" s="251">
        <f t="shared" si="1"/>
        <v>0</v>
      </c>
      <c r="E42" s="251">
        <f t="shared" si="0"/>
        <v>0</v>
      </c>
      <c r="F42" s="61"/>
      <c r="G42" s="61"/>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s="21" customFormat="1">
      <c r="A43" s="453"/>
      <c r="B43" s="451"/>
      <c r="C43" s="451"/>
      <c r="D43" s="251">
        <f t="shared" si="1"/>
        <v>0</v>
      </c>
      <c r="E43" s="251">
        <f t="shared" si="0"/>
        <v>0</v>
      </c>
      <c r="F43" s="61"/>
      <c r="G43" s="6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s="21" customFormat="1">
      <c r="A44" s="453"/>
      <c r="B44" s="451"/>
      <c r="C44" s="451"/>
      <c r="D44" s="251">
        <f t="shared" si="1"/>
        <v>0</v>
      </c>
      <c r="E44" s="251">
        <f t="shared" si="0"/>
        <v>0</v>
      </c>
      <c r="F44" s="61"/>
      <c r="G44" s="6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s="21" customFormat="1">
      <c r="A45" s="453"/>
      <c r="B45" s="451"/>
      <c r="C45" s="451"/>
      <c r="D45" s="251">
        <f t="shared" si="1"/>
        <v>0</v>
      </c>
      <c r="E45" s="251">
        <f t="shared" si="0"/>
        <v>0</v>
      </c>
      <c r="F45" s="61"/>
      <c r="G45" s="6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s="21" customFormat="1">
      <c r="A46" s="453" t="s">
        <v>19</v>
      </c>
      <c r="B46" s="451"/>
      <c r="C46" s="451"/>
      <c r="D46" s="251">
        <f t="shared" si="1"/>
        <v>0</v>
      </c>
      <c r="E46" s="251">
        <f t="shared" si="0"/>
        <v>0</v>
      </c>
      <c r="F46" s="61"/>
      <c r="G46" s="6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1:37" s="65" customFormat="1" ht="15.6">
      <c r="A47" s="62" t="s">
        <v>27</v>
      </c>
      <c r="B47" s="261">
        <f>SUM(B37:B46)</f>
        <v>0</v>
      </c>
      <c r="C47" s="261">
        <f>SUM(C37:C46)</f>
        <v>0</v>
      </c>
      <c r="D47" s="261">
        <f>SUM(D37:D46)</f>
        <v>0</v>
      </c>
      <c r="E47" s="261">
        <f>SUM(E37:E46)</f>
        <v>0</v>
      </c>
      <c r="F47" s="63"/>
      <c r="G47" s="6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row>
    <row r="48" spans="1:37" s="65" customFormat="1" ht="15.6">
      <c r="A48" s="62" t="s">
        <v>28</v>
      </c>
      <c r="B48" s="281"/>
      <c r="C48" s="281"/>
      <c r="D48" s="282"/>
      <c r="E48" s="261">
        <f>D47+E47</f>
        <v>0</v>
      </c>
      <c r="F48" s="63"/>
      <c r="G48" s="63"/>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row>
    <row r="49" spans="1:39" ht="15.6">
      <c r="A49" s="133"/>
      <c r="B49" s="93"/>
      <c r="C49" s="134"/>
      <c r="D49" s="93"/>
      <c r="E49" s="124"/>
      <c r="F49" s="124"/>
      <c r="G49" s="124"/>
      <c r="H49" s="124"/>
      <c r="I49" s="124"/>
      <c r="J49" s="135"/>
      <c r="K49" s="118"/>
    </row>
    <row r="50" spans="1:39" ht="15.6">
      <c r="A50" s="133"/>
      <c r="B50" s="93"/>
      <c r="C50" s="134"/>
      <c r="D50" s="93"/>
      <c r="E50" s="124"/>
      <c r="F50" s="124"/>
      <c r="G50" s="124"/>
      <c r="H50" s="124"/>
      <c r="I50" s="124"/>
      <c r="J50" s="135"/>
    </row>
    <row r="51" spans="1:39" s="20" customFormat="1" ht="15.6">
      <c r="A51" s="132" t="s">
        <v>107</v>
      </c>
      <c r="B51" s="19"/>
      <c r="C51" s="19"/>
      <c r="D51" s="19"/>
      <c r="E51" s="19"/>
      <c r="F51" s="22"/>
      <c r="G51" s="7"/>
      <c r="H51" s="7"/>
      <c r="I51" s="7"/>
      <c r="J51" s="7"/>
    </row>
    <row r="52" spans="1:39" s="20" customFormat="1" ht="15.6">
      <c r="A52" s="8"/>
      <c r="B52" s="19"/>
      <c r="C52" s="19"/>
      <c r="D52" s="19"/>
      <c r="E52" s="19"/>
      <c r="F52" s="22"/>
      <c r="G52" s="7"/>
      <c r="H52" s="7"/>
      <c r="I52" s="204"/>
      <c r="J52" s="7"/>
    </row>
    <row r="53" spans="1:39" s="21" customFormat="1" ht="15.6">
      <c r="A53" s="760" t="s">
        <v>56</v>
      </c>
      <c r="B53" s="23" t="s">
        <v>13</v>
      </c>
      <c r="C53" s="23" t="s">
        <v>13</v>
      </c>
      <c r="D53" s="199" t="s">
        <v>14</v>
      </c>
      <c r="E53" s="25" t="s">
        <v>61</v>
      </c>
      <c r="F53" s="26"/>
      <c r="G53" s="26"/>
      <c r="H53" s="25" t="s">
        <v>58</v>
      </c>
      <c r="I53" s="218"/>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row>
    <row r="54" spans="1:39" s="21" customFormat="1" ht="15.6">
      <c r="A54" s="761"/>
      <c r="B54" s="198" t="s">
        <v>15</v>
      </c>
      <c r="C54" s="198" t="s">
        <v>16</v>
      </c>
      <c r="D54" s="200"/>
      <c r="E54" s="29" t="s">
        <v>59</v>
      </c>
      <c r="F54" s="24"/>
      <c r="G54" s="24"/>
      <c r="H54" s="29" t="s">
        <v>59</v>
      </c>
      <c r="I54" s="218"/>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39" s="21" customFormat="1" ht="15.6">
      <c r="A55" s="30" t="s">
        <v>32</v>
      </c>
      <c r="B55" s="31" t="s">
        <v>17</v>
      </c>
      <c r="C55" s="31" t="s">
        <v>17</v>
      </c>
      <c r="D55" s="32" t="s">
        <v>35</v>
      </c>
      <c r="E55" s="31" t="s">
        <v>17</v>
      </c>
      <c r="F55" s="28"/>
      <c r="G55" s="28"/>
      <c r="H55" s="31" t="s">
        <v>18</v>
      </c>
      <c r="I55" s="218"/>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39" s="21" customFormat="1">
      <c r="A56" s="212" t="str">
        <f>IF('Netzentgelte i.e.S. (Ist)'!A31="","",'Netzentgelte i.e.S. (Ist)'!A31)</f>
        <v/>
      </c>
      <c r="B56" s="298">
        <f>IF('Netzentgelte i.e.S. (Ist)'!C31="","",'Netzentgelte i.e.S. (Ist)'!C31)</f>
        <v>999999999999</v>
      </c>
      <c r="C56" s="298" t="str">
        <f>IF('Netzentgelte i.e.S. (Ist)'!D31="","",'Netzentgelte i.e.S. (Ist)'!D31)</f>
        <v/>
      </c>
      <c r="D56" s="415"/>
      <c r="E56" s="414"/>
      <c r="F56" s="33"/>
      <c r="G56" s="33"/>
      <c r="H56" s="416"/>
      <c r="I56" s="218"/>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39" s="21" customFormat="1">
      <c r="A57" s="212" t="str">
        <f>IF('Netzentgelte i.e.S. (Ist)'!A32="","",'Netzentgelte i.e.S. (Ist)'!A32)</f>
        <v/>
      </c>
      <c r="B57" s="299">
        <f>IF('Netzentgelte i.e.S. (Ist)'!C32="","",'Netzentgelte i.e.S. (Ist)'!C32)</f>
        <v>999999999999</v>
      </c>
      <c r="C57" s="299" t="str">
        <f>IF('Netzentgelte i.e.S. (Ist)'!D32="","",'Netzentgelte i.e.S. (Ist)'!D32)</f>
        <v/>
      </c>
      <c r="D57" s="415"/>
      <c r="E57" s="414"/>
      <c r="F57" s="33"/>
      <c r="G57" s="33"/>
      <c r="H57" s="416"/>
      <c r="I57" s="218"/>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39" s="21" customFormat="1">
      <c r="A58" s="212" t="str">
        <f>IF('Netzentgelte i.e.S. (Ist)'!A33="","",'Netzentgelte i.e.S. (Ist)'!A33)</f>
        <v/>
      </c>
      <c r="B58" s="299">
        <f>IF('Netzentgelte i.e.S. (Ist)'!C33="","",'Netzentgelte i.e.S. (Ist)'!C33)</f>
        <v>999999999999</v>
      </c>
      <c r="C58" s="299" t="str">
        <f>IF('Netzentgelte i.e.S. (Ist)'!D33="","",'Netzentgelte i.e.S. (Ist)'!D33)</f>
        <v/>
      </c>
      <c r="D58" s="415"/>
      <c r="E58" s="414"/>
      <c r="F58" s="33"/>
      <c r="G58" s="33"/>
      <c r="H58" s="416"/>
      <c r="I58" s="218"/>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s="21" customFormat="1">
      <c r="A59" s="212" t="str">
        <f>IF('Netzentgelte i.e.S. (Ist)'!A34="","",'Netzentgelte i.e.S. (Ist)'!A34)</f>
        <v/>
      </c>
      <c r="B59" s="299">
        <f>IF('Netzentgelte i.e.S. (Ist)'!C34="","",'Netzentgelte i.e.S. (Ist)'!C34)</f>
        <v>999999999999</v>
      </c>
      <c r="C59" s="299" t="str">
        <f>IF('Netzentgelte i.e.S. (Ist)'!D34="","",'Netzentgelte i.e.S. (Ist)'!D34)</f>
        <v/>
      </c>
      <c r="D59" s="415"/>
      <c r="E59" s="414"/>
      <c r="F59" s="33"/>
      <c r="G59" s="33"/>
      <c r="H59" s="416"/>
      <c r="I59" s="218"/>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39" s="21" customFormat="1">
      <c r="A60" s="212" t="str">
        <f>IF('Netzentgelte i.e.S. (Ist)'!A35="","",'Netzentgelte i.e.S. (Ist)'!A35)</f>
        <v/>
      </c>
      <c r="B60" s="299">
        <f>IF('Netzentgelte i.e.S. (Ist)'!C35="","",'Netzentgelte i.e.S. (Ist)'!C35)</f>
        <v>999999999999</v>
      </c>
      <c r="C60" s="299" t="str">
        <f>IF('Netzentgelte i.e.S. (Ist)'!D35="","",'Netzentgelte i.e.S. (Ist)'!D35)</f>
        <v/>
      </c>
      <c r="D60" s="415"/>
      <c r="E60" s="414"/>
      <c r="F60" s="33"/>
      <c r="G60" s="33"/>
      <c r="H60" s="416"/>
      <c r="I60" s="218"/>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39" s="21" customFormat="1">
      <c r="A61" s="212" t="str">
        <f>IF('Netzentgelte i.e.S. (Ist)'!A36="","",'Netzentgelte i.e.S. (Ist)'!A36)</f>
        <v/>
      </c>
      <c r="B61" s="299">
        <f>IF('Netzentgelte i.e.S. (Ist)'!C36="","",'Netzentgelte i.e.S. (Ist)'!C36)</f>
        <v>999999999999</v>
      </c>
      <c r="C61" s="299" t="str">
        <f>IF('Netzentgelte i.e.S. (Ist)'!D36="","",'Netzentgelte i.e.S. (Ist)'!D36)</f>
        <v/>
      </c>
      <c r="D61" s="415"/>
      <c r="E61" s="414"/>
      <c r="F61" s="33"/>
      <c r="G61" s="33"/>
      <c r="H61" s="416"/>
      <c r="I61" s="218"/>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39" s="21" customFormat="1">
      <c r="A62" s="212" t="str">
        <f>IF('Netzentgelte i.e.S. (Ist)'!A37="","",'Netzentgelte i.e.S. (Ist)'!A37)</f>
        <v/>
      </c>
      <c r="B62" s="299">
        <f>IF('Netzentgelte i.e.S. (Ist)'!C37="","",'Netzentgelte i.e.S. (Ist)'!C37)</f>
        <v>999999999999</v>
      </c>
      <c r="C62" s="299" t="str">
        <f>IF('Netzentgelte i.e.S. (Ist)'!D37="","",'Netzentgelte i.e.S. (Ist)'!D37)</f>
        <v/>
      </c>
      <c r="D62" s="415"/>
      <c r="E62" s="414"/>
      <c r="F62" s="33"/>
      <c r="G62" s="33"/>
      <c r="H62" s="416"/>
      <c r="I62" s="218"/>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39" s="21" customFormat="1">
      <c r="A63" s="212" t="str">
        <f>IF('Netzentgelte i.e.S. (Ist)'!A38="","",'Netzentgelte i.e.S. (Ist)'!A38)</f>
        <v/>
      </c>
      <c r="B63" s="299">
        <f>IF('Netzentgelte i.e.S. (Ist)'!C38="","",'Netzentgelte i.e.S. (Ist)'!C38)</f>
        <v>999999999999</v>
      </c>
      <c r="C63" s="299" t="str">
        <f>IF('Netzentgelte i.e.S. (Ist)'!D38="","",'Netzentgelte i.e.S. (Ist)'!D38)</f>
        <v/>
      </c>
      <c r="D63" s="415"/>
      <c r="E63" s="414"/>
      <c r="F63" s="33"/>
      <c r="G63" s="33"/>
      <c r="H63" s="416"/>
      <c r="I63" s="218"/>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39" s="21" customFormat="1">
      <c r="A64" s="212" t="str">
        <f>IF('Netzentgelte i.e.S. (Ist)'!A39="","",'Netzentgelte i.e.S. (Ist)'!A39)</f>
        <v/>
      </c>
      <c r="B64" s="299">
        <f>IF('Netzentgelte i.e.S. (Ist)'!C39="","",'Netzentgelte i.e.S. (Ist)'!C39)</f>
        <v>999999999999</v>
      </c>
      <c r="C64" s="299" t="str">
        <f>IF('Netzentgelte i.e.S. (Ist)'!D39="","",'Netzentgelte i.e.S. (Ist)'!D39)</f>
        <v/>
      </c>
      <c r="D64" s="415"/>
      <c r="E64" s="414"/>
      <c r="F64" s="33"/>
      <c r="G64" s="33"/>
      <c r="H64" s="416"/>
      <c r="I64" s="218"/>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s="21" customFormat="1">
      <c r="A65" s="212" t="str">
        <f>IF('Netzentgelte i.e.S. (Ist)'!A40="","",'Netzentgelte i.e.S. (Ist)'!A40)</f>
        <v/>
      </c>
      <c r="B65" s="299">
        <f>IF('Netzentgelte i.e.S. (Ist)'!C40="","",'Netzentgelte i.e.S. (Ist)'!C40)</f>
        <v>999999999999</v>
      </c>
      <c r="C65" s="299" t="str">
        <f>IF('Netzentgelte i.e.S. (Ist)'!D40="","",'Netzentgelte i.e.S. (Ist)'!D40)</f>
        <v/>
      </c>
      <c r="D65" s="415"/>
      <c r="E65" s="414"/>
      <c r="F65" s="33"/>
      <c r="G65" s="33"/>
      <c r="H65" s="416"/>
      <c r="I65" s="218"/>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s="21" customFormat="1">
      <c r="A66" s="212" t="str">
        <f>IF('Netzentgelte i.e.S. (Ist)'!A41="","",'Netzentgelte i.e.S. (Ist)'!A41)</f>
        <v/>
      </c>
      <c r="B66" s="299">
        <f>IF('Netzentgelte i.e.S. (Ist)'!C41="","",'Netzentgelte i.e.S. (Ist)'!C41)</f>
        <v>999999999999</v>
      </c>
      <c r="C66" s="299" t="str">
        <f>IF('Netzentgelte i.e.S. (Ist)'!D41="","",'Netzentgelte i.e.S. (Ist)'!D41)</f>
        <v/>
      </c>
      <c r="D66" s="415"/>
      <c r="E66" s="414"/>
      <c r="F66" s="33"/>
      <c r="G66" s="33"/>
      <c r="H66" s="416"/>
      <c r="I66" s="218"/>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row>
    <row r="67" spans="1:39" s="21" customFormat="1">
      <c r="A67" s="212" t="str">
        <f>IF('Netzentgelte i.e.S. (Ist)'!A42="","",'Netzentgelte i.e.S. (Ist)'!A42)</f>
        <v/>
      </c>
      <c r="B67" s="299">
        <f>IF('Netzentgelte i.e.S. (Ist)'!C42="","",'Netzentgelte i.e.S. (Ist)'!C42)</f>
        <v>999999999999</v>
      </c>
      <c r="C67" s="299" t="str">
        <f>IF('Netzentgelte i.e.S. (Ist)'!D42="","",'Netzentgelte i.e.S. (Ist)'!D42)</f>
        <v/>
      </c>
      <c r="D67" s="415"/>
      <c r="E67" s="414"/>
      <c r="F67" s="33"/>
      <c r="G67" s="33"/>
      <c r="H67" s="416"/>
      <c r="I67" s="218"/>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row>
    <row r="68" spans="1:39" s="21" customFormat="1">
      <c r="A68" s="212" t="str">
        <f>IF('Netzentgelte i.e.S. (Ist)'!A43="","",'Netzentgelte i.e.S. (Ist)'!A43)</f>
        <v/>
      </c>
      <c r="B68" s="299">
        <f>IF('Netzentgelte i.e.S. (Ist)'!C43="","",'Netzentgelte i.e.S. (Ist)'!C43)</f>
        <v>999999999999</v>
      </c>
      <c r="C68" s="299" t="str">
        <f>IF('Netzentgelte i.e.S. (Ist)'!D43="","",'Netzentgelte i.e.S. (Ist)'!D43)</f>
        <v/>
      </c>
      <c r="D68" s="415"/>
      <c r="E68" s="414"/>
      <c r="F68" s="33"/>
      <c r="G68" s="33"/>
      <c r="H68" s="416"/>
      <c r="I68" s="218"/>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row>
    <row r="69" spans="1:39" s="21" customFormat="1">
      <c r="A69" s="212" t="str">
        <f>IF('Netzentgelte i.e.S. (Ist)'!A44="","",'Netzentgelte i.e.S. (Ist)'!A44)</f>
        <v/>
      </c>
      <c r="B69" s="299">
        <f>IF('Netzentgelte i.e.S. (Ist)'!C44="","",'Netzentgelte i.e.S. (Ist)'!C44)</f>
        <v>999999999999</v>
      </c>
      <c r="C69" s="299" t="str">
        <f>IF('Netzentgelte i.e.S. (Ist)'!D44="","",'Netzentgelte i.e.S. (Ist)'!D44)</f>
        <v/>
      </c>
      <c r="D69" s="415"/>
      <c r="E69" s="414"/>
      <c r="F69" s="33"/>
      <c r="G69" s="33"/>
      <c r="H69" s="416"/>
      <c r="I69" s="218"/>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row>
    <row r="70" spans="1:39" s="21" customFormat="1">
      <c r="A70" s="212" t="str">
        <f>IF('Netzentgelte i.e.S. (Ist)'!A45="","",'Netzentgelte i.e.S. (Ist)'!A45)</f>
        <v/>
      </c>
      <c r="B70" s="299">
        <f>IF('Netzentgelte i.e.S. (Ist)'!C45="","",'Netzentgelte i.e.S. (Ist)'!C45)</f>
        <v>999999999999</v>
      </c>
      <c r="C70" s="299" t="str">
        <f>IF('Netzentgelte i.e.S. (Ist)'!D45="","",'Netzentgelte i.e.S. (Ist)'!D45)</f>
        <v/>
      </c>
      <c r="D70" s="415"/>
      <c r="E70" s="414"/>
      <c r="F70" s="33"/>
      <c r="G70" s="33"/>
      <c r="H70" s="416"/>
      <c r="I70" s="218"/>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row>
    <row r="71" spans="1:39" s="21" customFormat="1">
      <c r="A71" s="212" t="str">
        <f>IF('Netzentgelte i.e.S. (Ist)'!A46="","",'Netzentgelte i.e.S. (Ist)'!A46)</f>
        <v/>
      </c>
      <c r="B71" s="299">
        <f>IF('Netzentgelte i.e.S. (Ist)'!C46="","",'Netzentgelte i.e.S. (Ist)'!C46)</f>
        <v>999999999999</v>
      </c>
      <c r="C71" s="299" t="str">
        <f>IF('Netzentgelte i.e.S. (Ist)'!D46="","",'Netzentgelte i.e.S. (Ist)'!D46)</f>
        <v/>
      </c>
      <c r="D71" s="415"/>
      <c r="E71" s="414"/>
      <c r="F71" s="33"/>
      <c r="G71" s="33"/>
      <c r="H71" s="416"/>
      <c r="I71" s="218"/>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row>
    <row r="72" spans="1:39" s="21" customFormat="1">
      <c r="A72" s="212" t="str">
        <f>IF('Netzentgelte i.e.S. (Ist)'!A47="","",'Netzentgelte i.e.S. (Ist)'!A47)</f>
        <v/>
      </c>
      <c r="B72" s="299">
        <f>IF('Netzentgelte i.e.S. (Ist)'!C47="","",'Netzentgelte i.e.S. (Ist)'!C47)</f>
        <v>999999999999</v>
      </c>
      <c r="C72" s="299" t="str">
        <f>IF('Netzentgelte i.e.S. (Ist)'!D47="","",'Netzentgelte i.e.S. (Ist)'!D47)</f>
        <v/>
      </c>
      <c r="D72" s="415"/>
      <c r="E72" s="414"/>
      <c r="F72" s="33"/>
      <c r="G72" s="33"/>
      <c r="H72" s="416"/>
      <c r="I72" s="218"/>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row>
    <row r="73" spans="1:39" s="21" customFormat="1">
      <c r="A73" s="212" t="str">
        <f>IF('Netzentgelte i.e.S. (Ist)'!A48="","",'Netzentgelte i.e.S. (Ist)'!A48)</f>
        <v/>
      </c>
      <c r="B73" s="299">
        <f>IF('Netzentgelte i.e.S. (Ist)'!C48="","",'Netzentgelte i.e.S. (Ist)'!C48)</f>
        <v>999999999999</v>
      </c>
      <c r="C73" s="299" t="str">
        <f>IF('Netzentgelte i.e.S. (Ist)'!D48="","",'Netzentgelte i.e.S. (Ist)'!D48)</f>
        <v/>
      </c>
      <c r="D73" s="415"/>
      <c r="E73" s="414"/>
      <c r="F73" s="33"/>
      <c r="G73" s="33"/>
      <c r="H73" s="416"/>
      <c r="I73" s="218"/>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39" s="21" customFormat="1">
      <c r="A74" s="212" t="str">
        <f>IF('Netzentgelte i.e.S. (Ist)'!A49="","",'Netzentgelte i.e.S. (Ist)'!A49)</f>
        <v/>
      </c>
      <c r="B74" s="299">
        <f>IF('Netzentgelte i.e.S. (Ist)'!C49="","",'Netzentgelte i.e.S. (Ist)'!C49)</f>
        <v>999999999999</v>
      </c>
      <c r="C74" s="299" t="str">
        <f>IF('Netzentgelte i.e.S. (Ist)'!D49="","",'Netzentgelte i.e.S. (Ist)'!D49)</f>
        <v/>
      </c>
      <c r="D74" s="415"/>
      <c r="E74" s="414"/>
      <c r="F74" s="33"/>
      <c r="G74" s="33"/>
      <c r="H74" s="416"/>
      <c r="I74" s="218"/>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39" s="21" customFormat="1">
      <c r="A75" s="213" t="str">
        <f>IF('Netzentgelte i.e.S. (Ist)'!A50="","",'Netzentgelte i.e.S. (Ist)'!A50)</f>
        <v>Zeile einfügbar (allerdings sind in diesem Fall die Formeln zu Berechnung der Erlöse aus Arbeit unter Ziffer 1.5. anzupassen)</v>
      </c>
      <c r="B75" s="299">
        <f>IF('Netzentgelte i.e.S. (Ist)'!C50="","",'Netzentgelte i.e.S. (Ist)'!C50)</f>
        <v>999999999999</v>
      </c>
      <c r="C75" s="299" t="str">
        <f>IF('Netzentgelte i.e.S. (Ist)'!D50="","",'Netzentgelte i.e.S. (Ist)'!D50)</f>
        <v/>
      </c>
      <c r="D75" s="415"/>
      <c r="E75" s="414"/>
      <c r="F75" s="33"/>
      <c r="G75" s="33"/>
      <c r="H75" s="416"/>
      <c r="I75" s="218"/>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s="21" customFormat="1">
      <c r="A76" s="7"/>
      <c r="B76" s="7"/>
      <c r="C76" s="7"/>
      <c r="D76" s="7"/>
      <c r="E76" s="7"/>
      <c r="F76" s="7"/>
      <c r="G76" s="7"/>
      <c r="H76" s="7"/>
      <c r="I76" s="218"/>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39" s="21" customFormat="1" ht="15.6">
      <c r="A77" s="760" t="s">
        <v>56</v>
      </c>
      <c r="B77" s="23" t="s">
        <v>62</v>
      </c>
      <c r="C77" s="36" t="s">
        <v>62</v>
      </c>
      <c r="D77" s="199" t="s">
        <v>14</v>
      </c>
      <c r="E77" s="25" t="s">
        <v>61</v>
      </c>
      <c r="F77" s="26"/>
      <c r="G77" s="26"/>
      <c r="H77" s="25" t="s">
        <v>63</v>
      </c>
      <c r="I77" s="218"/>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row>
    <row r="78" spans="1:39" s="21" customFormat="1" ht="15.6">
      <c r="A78" s="761"/>
      <c r="B78" s="198" t="s">
        <v>15</v>
      </c>
      <c r="C78" s="37" t="s">
        <v>16</v>
      </c>
      <c r="D78" s="200"/>
      <c r="E78" s="29" t="s">
        <v>64</v>
      </c>
      <c r="F78" s="24"/>
      <c r="G78" s="24"/>
      <c r="H78" s="29" t="s">
        <v>64</v>
      </c>
      <c r="I78" s="218"/>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row>
    <row r="79" spans="1:39" s="21" customFormat="1" ht="15.6">
      <c r="A79" s="30" t="s">
        <v>32</v>
      </c>
      <c r="B79" s="31" t="s">
        <v>21</v>
      </c>
      <c r="C79" s="30" t="s">
        <v>21</v>
      </c>
      <c r="D79" s="32" t="s">
        <v>35</v>
      </c>
      <c r="E79" s="31" t="s">
        <v>21</v>
      </c>
      <c r="F79" s="28"/>
      <c r="G79" s="28"/>
      <c r="H79" s="31" t="s">
        <v>23</v>
      </c>
      <c r="I79" s="218"/>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row>
    <row r="80" spans="1:39" s="21" customFormat="1">
      <c r="A80" s="212" t="str">
        <f>IF('Netzentgelte i.e.S. (Ist)'!A59="","",'Netzentgelte i.e.S. (Ist)'!A59)</f>
        <v/>
      </c>
      <c r="B80" s="300">
        <f>IF('Netzentgelte i.e.S. (Ist)'!C59="","",'Netzentgelte i.e.S. (Ist)'!C59)</f>
        <v>999999999999</v>
      </c>
      <c r="C80" s="299" t="str">
        <f>IF('Netzentgelte i.e.S. (Ist)'!D59="","",'Netzentgelte i.e.S. (Ist)'!D59)</f>
        <v/>
      </c>
      <c r="D80" s="415"/>
      <c r="E80" s="414"/>
      <c r="F80" s="33"/>
      <c r="G80" s="33"/>
      <c r="H80" s="415"/>
      <c r="I80" s="218"/>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row>
    <row r="81" spans="1:39" s="21" customFormat="1">
      <c r="A81" s="212" t="str">
        <f>IF('Netzentgelte i.e.S. (Ist)'!A60="","",'Netzentgelte i.e.S. (Ist)'!A60)</f>
        <v/>
      </c>
      <c r="B81" s="300">
        <f>IF('Netzentgelte i.e.S. (Ist)'!C60="","",'Netzentgelte i.e.S. (Ist)'!C60)</f>
        <v>999999999999</v>
      </c>
      <c r="C81" s="299" t="str">
        <f>IF('Netzentgelte i.e.S. (Ist)'!D60="","",'Netzentgelte i.e.S. (Ist)'!D60)</f>
        <v/>
      </c>
      <c r="D81" s="415"/>
      <c r="E81" s="414"/>
      <c r="F81" s="33"/>
      <c r="G81" s="33"/>
      <c r="H81" s="415"/>
      <c r="I81" s="218"/>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row>
    <row r="82" spans="1:39" s="21" customFormat="1">
      <c r="A82" s="212" t="str">
        <f>IF('Netzentgelte i.e.S. (Ist)'!A61="","",'Netzentgelte i.e.S. (Ist)'!A61)</f>
        <v/>
      </c>
      <c r="B82" s="300">
        <f>IF('Netzentgelte i.e.S. (Ist)'!C61="","",'Netzentgelte i.e.S. (Ist)'!C61)</f>
        <v>999999999999</v>
      </c>
      <c r="C82" s="299" t="str">
        <f>IF('Netzentgelte i.e.S. (Ist)'!D61="","",'Netzentgelte i.e.S. (Ist)'!D61)</f>
        <v/>
      </c>
      <c r="D82" s="415"/>
      <c r="E82" s="414"/>
      <c r="F82" s="33"/>
      <c r="G82" s="33"/>
      <c r="H82" s="415"/>
      <c r="I82" s="218"/>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row>
    <row r="83" spans="1:39" s="21" customFormat="1">
      <c r="A83" s="212" t="str">
        <f>IF('Netzentgelte i.e.S. (Ist)'!A62="","",'Netzentgelte i.e.S. (Ist)'!A62)</f>
        <v/>
      </c>
      <c r="B83" s="300">
        <f>IF('Netzentgelte i.e.S. (Ist)'!C62="","",'Netzentgelte i.e.S. (Ist)'!C62)</f>
        <v>999999999999</v>
      </c>
      <c r="C83" s="299" t="str">
        <f>IF('Netzentgelte i.e.S. (Ist)'!D62="","",'Netzentgelte i.e.S. (Ist)'!D62)</f>
        <v/>
      </c>
      <c r="D83" s="415"/>
      <c r="E83" s="414"/>
      <c r="F83" s="33"/>
      <c r="G83" s="33"/>
      <c r="H83" s="415"/>
      <c r="I83" s="218"/>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row>
    <row r="84" spans="1:39" s="21" customFormat="1">
      <c r="A84" s="212" t="str">
        <f>IF('Netzentgelte i.e.S. (Ist)'!A63="","",'Netzentgelte i.e.S. (Ist)'!A63)</f>
        <v/>
      </c>
      <c r="B84" s="300">
        <f>IF('Netzentgelte i.e.S. (Ist)'!C63="","",'Netzentgelte i.e.S. (Ist)'!C63)</f>
        <v>999999999999</v>
      </c>
      <c r="C84" s="299" t="str">
        <f>IF('Netzentgelte i.e.S. (Ist)'!D63="","",'Netzentgelte i.e.S. (Ist)'!D63)</f>
        <v/>
      </c>
      <c r="D84" s="415"/>
      <c r="E84" s="414"/>
      <c r="F84" s="33"/>
      <c r="G84" s="33"/>
      <c r="H84" s="415"/>
      <c r="I84" s="218"/>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row>
    <row r="85" spans="1:39" s="21" customFormat="1">
      <c r="A85" s="212" t="str">
        <f>IF('Netzentgelte i.e.S. (Ist)'!A64="","",'Netzentgelte i.e.S. (Ist)'!A64)</f>
        <v/>
      </c>
      <c r="B85" s="300">
        <f>IF('Netzentgelte i.e.S. (Ist)'!C64="","",'Netzentgelte i.e.S. (Ist)'!C64)</f>
        <v>999999999999</v>
      </c>
      <c r="C85" s="299" t="str">
        <f>IF('Netzentgelte i.e.S. (Ist)'!D64="","",'Netzentgelte i.e.S. (Ist)'!D64)</f>
        <v/>
      </c>
      <c r="D85" s="415"/>
      <c r="E85" s="414"/>
      <c r="F85" s="33"/>
      <c r="G85" s="33"/>
      <c r="H85" s="415"/>
      <c r="I85" s="218"/>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row>
    <row r="86" spans="1:39" s="21" customFormat="1">
      <c r="A86" s="212" t="str">
        <f>IF('Netzentgelte i.e.S. (Ist)'!A65="","",'Netzentgelte i.e.S. (Ist)'!A65)</f>
        <v/>
      </c>
      <c r="B86" s="300">
        <f>IF('Netzentgelte i.e.S. (Ist)'!C65="","",'Netzentgelte i.e.S. (Ist)'!C65)</f>
        <v>999999999999</v>
      </c>
      <c r="C86" s="299" t="str">
        <f>IF('Netzentgelte i.e.S. (Ist)'!D65="","",'Netzentgelte i.e.S. (Ist)'!D65)</f>
        <v/>
      </c>
      <c r="D86" s="415"/>
      <c r="E86" s="414"/>
      <c r="F86" s="33"/>
      <c r="G86" s="33"/>
      <c r="H86" s="415"/>
      <c r="I86" s="218"/>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row>
    <row r="87" spans="1:39" s="21" customFormat="1">
      <c r="A87" s="212" t="str">
        <f>IF('Netzentgelte i.e.S. (Ist)'!A66="","",'Netzentgelte i.e.S. (Ist)'!A66)</f>
        <v/>
      </c>
      <c r="B87" s="300">
        <f>IF('Netzentgelte i.e.S. (Ist)'!C66="","",'Netzentgelte i.e.S. (Ist)'!C66)</f>
        <v>999999999999</v>
      </c>
      <c r="C87" s="299" t="str">
        <f>IF('Netzentgelte i.e.S. (Ist)'!D66="","",'Netzentgelte i.e.S. (Ist)'!D66)</f>
        <v/>
      </c>
      <c r="D87" s="415"/>
      <c r="E87" s="414"/>
      <c r="F87" s="33"/>
      <c r="G87" s="33"/>
      <c r="H87" s="415"/>
      <c r="I87" s="218"/>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row>
    <row r="88" spans="1:39" s="21" customFormat="1">
      <c r="A88" s="212" t="str">
        <f>IF('Netzentgelte i.e.S. (Ist)'!A67="","",'Netzentgelte i.e.S. (Ist)'!A67)</f>
        <v/>
      </c>
      <c r="B88" s="300">
        <f>IF('Netzentgelte i.e.S. (Ist)'!C67="","",'Netzentgelte i.e.S. (Ist)'!C67)</f>
        <v>999999999999</v>
      </c>
      <c r="C88" s="299" t="str">
        <f>IF('Netzentgelte i.e.S. (Ist)'!D67="","",'Netzentgelte i.e.S. (Ist)'!D67)</f>
        <v/>
      </c>
      <c r="D88" s="415"/>
      <c r="E88" s="414"/>
      <c r="F88" s="33"/>
      <c r="G88" s="33"/>
      <c r="H88" s="415"/>
      <c r="I88" s="218"/>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row>
    <row r="89" spans="1:39" s="21" customFormat="1">
      <c r="A89" s="212" t="str">
        <f>IF('Netzentgelte i.e.S. (Ist)'!A68="","",'Netzentgelte i.e.S. (Ist)'!A68)</f>
        <v/>
      </c>
      <c r="B89" s="300">
        <f>IF('Netzentgelte i.e.S. (Ist)'!C68="","",'Netzentgelte i.e.S. (Ist)'!C68)</f>
        <v>999999999999</v>
      </c>
      <c r="C89" s="299" t="str">
        <f>IF('Netzentgelte i.e.S. (Ist)'!D68="","",'Netzentgelte i.e.S. (Ist)'!D68)</f>
        <v/>
      </c>
      <c r="D89" s="415"/>
      <c r="E89" s="414"/>
      <c r="F89" s="33"/>
      <c r="G89" s="33"/>
      <c r="H89" s="415"/>
      <c r="I89" s="218"/>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row>
    <row r="90" spans="1:39" s="21" customFormat="1">
      <c r="A90" s="212" t="str">
        <f>IF('Netzentgelte i.e.S. (Ist)'!A69="","",'Netzentgelte i.e.S. (Ist)'!A69)</f>
        <v/>
      </c>
      <c r="B90" s="300">
        <f>IF('Netzentgelte i.e.S. (Ist)'!C69="","",'Netzentgelte i.e.S. (Ist)'!C69)</f>
        <v>999999999999</v>
      </c>
      <c r="C90" s="299" t="str">
        <f>IF('Netzentgelte i.e.S. (Ist)'!D69="","",'Netzentgelte i.e.S. (Ist)'!D69)</f>
        <v/>
      </c>
      <c r="D90" s="415"/>
      <c r="E90" s="414"/>
      <c r="F90" s="33"/>
      <c r="G90" s="33"/>
      <c r="H90" s="415"/>
      <c r="I90" s="218"/>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row>
    <row r="91" spans="1:39" s="21" customFormat="1">
      <c r="A91" s="212" t="str">
        <f>IF('Netzentgelte i.e.S. (Ist)'!A70="","",'Netzentgelte i.e.S. (Ist)'!A70)</f>
        <v/>
      </c>
      <c r="B91" s="300">
        <f>IF('Netzentgelte i.e.S. (Ist)'!C70="","",'Netzentgelte i.e.S. (Ist)'!C70)</f>
        <v>999999999999</v>
      </c>
      <c r="C91" s="299" t="str">
        <f>IF('Netzentgelte i.e.S. (Ist)'!D70="","",'Netzentgelte i.e.S. (Ist)'!D70)</f>
        <v/>
      </c>
      <c r="D91" s="415"/>
      <c r="E91" s="414"/>
      <c r="F91" s="33"/>
      <c r="G91" s="33"/>
      <c r="H91" s="415"/>
      <c r="I91" s="218"/>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s="21" customFormat="1">
      <c r="A92" s="212" t="str">
        <f>IF('Netzentgelte i.e.S. (Ist)'!A71="","",'Netzentgelte i.e.S. (Ist)'!A71)</f>
        <v/>
      </c>
      <c r="B92" s="300">
        <f>IF('Netzentgelte i.e.S. (Ist)'!C71="","",'Netzentgelte i.e.S. (Ist)'!C71)</f>
        <v>999999999999</v>
      </c>
      <c r="C92" s="299" t="str">
        <f>IF('Netzentgelte i.e.S. (Ist)'!D71="","",'Netzentgelte i.e.S. (Ist)'!D71)</f>
        <v/>
      </c>
      <c r="D92" s="415"/>
      <c r="E92" s="414"/>
      <c r="F92" s="33"/>
      <c r="G92" s="33"/>
      <c r="H92" s="415"/>
      <c r="I92" s="218"/>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row>
    <row r="93" spans="1:39" s="21" customFormat="1">
      <c r="A93" s="212" t="str">
        <f>IF('Netzentgelte i.e.S. (Ist)'!A72="","",'Netzentgelte i.e.S. (Ist)'!A72)</f>
        <v/>
      </c>
      <c r="B93" s="300">
        <f>IF('Netzentgelte i.e.S. (Ist)'!C72="","",'Netzentgelte i.e.S. (Ist)'!C72)</f>
        <v>999999999999</v>
      </c>
      <c r="C93" s="299" t="str">
        <f>IF('Netzentgelte i.e.S. (Ist)'!D72="","",'Netzentgelte i.e.S. (Ist)'!D72)</f>
        <v/>
      </c>
      <c r="D93" s="415"/>
      <c r="E93" s="414"/>
      <c r="F93" s="33"/>
      <c r="G93" s="33"/>
      <c r="H93" s="415"/>
      <c r="I93" s="218"/>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row>
    <row r="94" spans="1:39" s="21" customFormat="1">
      <c r="A94" s="212" t="str">
        <f>IF('Netzentgelte i.e.S. (Ist)'!A73="","",'Netzentgelte i.e.S. (Ist)'!A73)</f>
        <v/>
      </c>
      <c r="B94" s="300">
        <f>IF('Netzentgelte i.e.S. (Ist)'!C73="","",'Netzentgelte i.e.S. (Ist)'!C73)</f>
        <v>999999999999</v>
      </c>
      <c r="C94" s="299" t="str">
        <f>IF('Netzentgelte i.e.S. (Ist)'!D73="","",'Netzentgelte i.e.S. (Ist)'!D73)</f>
        <v/>
      </c>
      <c r="D94" s="415"/>
      <c r="E94" s="414"/>
      <c r="F94" s="33"/>
      <c r="G94" s="33"/>
      <c r="H94" s="415"/>
      <c r="I94" s="218"/>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row>
    <row r="95" spans="1:39" s="21" customFormat="1">
      <c r="A95" s="212" t="str">
        <f>IF('Netzentgelte i.e.S. (Ist)'!A74="","",'Netzentgelte i.e.S. (Ist)'!A74)</f>
        <v/>
      </c>
      <c r="B95" s="300">
        <f>IF('Netzentgelte i.e.S. (Ist)'!C74="","",'Netzentgelte i.e.S. (Ist)'!C74)</f>
        <v>999999999999</v>
      </c>
      <c r="C95" s="299" t="str">
        <f>IF('Netzentgelte i.e.S. (Ist)'!D74="","",'Netzentgelte i.e.S. (Ist)'!D74)</f>
        <v/>
      </c>
      <c r="D95" s="415"/>
      <c r="E95" s="414"/>
      <c r="F95" s="33"/>
      <c r="G95" s="33"/>
      <c r="H95" s="415"/>
      <c r="I95" s="218"/>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row>
    <row r="96" spans="1:39" s="21" customFormat="1">
      <c r="A96" s="212" t="str">
        <f>IF('Netzentgelte i.e.S. (Ist)'!A75="","",'Netzentgelte i.e.S. (Ist)'!A75)</f>
        <v/>
      </c>
      <c r="B96" s="300">
        <f>IF('Netzentgelte i.e.S. (Ist)'!C75="","",'Netzentgelte i.e.S. (Ist)'!C75)</f>
        <v>999999999999</v>
      </c>
      <c r="C96" s="299" t="str">
        <f>IF('Netzentgelte i.e.S. (Ist)'!D75="","",'Netzentgelte i.e.S. (Ist)'!D75)</f>
        <v/>
      </c>
      <c r="D96" s="415"/>
      <c r="E96" s="414"/>
      <c r="F96" s="33"/>
      <c r="G96" s="33"/>
      <c r="H96" s="415"/>
      <c r="I96" s="218"/>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spans="1:39" s="21" customFormat="1">
      <c r="A97" s="212" t="str">
        <f>IF('Netzentgelte i.e.S. (Ist)'!A76="","",'Netzentgelte i.e.S. (Ist)'!A76)</f>
        <v/>
      </c>
      <c r="B97" s="300">
        <f>IF('Netzentgelte i.e.S. (Ist)'!C76="","",'Netzentgelte i.e.S. (Ist)'!C76)</f>
        <v>999999999999</v>
      </c>
      <c r="C97" s="299" t="str">
        <f>IF('Netzentgelte i.e.S. (Ist)'!D76="","",'Netzentgelte i.e.S. (Ist)'!D76)</f>
        <v/>
      </c>
      <c r="D97" s="415"/>
      <c r="E97" s="414"/>
      <c r="F97" s="33"/>
      <c r="G97" s="33"/>
      <c r="H97" s="415"/>
      <c r="I97" s="218"/>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row>
    <row r="98" spans="1:39" s="21" customFormat="1">
      <c r="A98" s="212" t="str">
        <f>IF('Netzentgelte i.e.S. (Ist)'!A77="","",'Netzentgelte i.e.S. (Ist)'!A77)</f>
        <v/>
      </c>
      <c r="B98" s="300">
        <f>IF('Netzentgelte i.e.S. (Ist)'!C77="","",'Netzentgelte i.e.S. (Ist)'!C77)</f>
        <v>999999999999</v>
      </c>
      <c r="C98" s="299" t="str">
        <f>IF('Netzentgelte i.e.S. (Ist)'!D77="","",'Netzentgelte i.e.S. (Ist)'!D77)</f>
        <v/>
      </c>
      <c r="D98" s="415"/>
      <c r="E98" s="414"/>
      <c r="F98" s="33"/>
      <c r="G98" s="33"/>
      <c r="H98" s="415"/>
      <c r="I98" s="218"/>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row>
    <row r="99" spans="1:39" s="21" customFormat="1">
      <c r="A99" s="213" t="str">
        <f>IF('Netzentgelte i.e.S. (Ist)'!A78="","",'Netzentgelte i.e.S. (Ist)'!A78)</f>
        <v>Zeile einfügbar (allerdings sind in diesem Fall die Formeln zu Berechnung der Erlöse aus Leistung unter Ziffer 1.5. anzupassen)</v>
      </c>
      <c r="B99" s="300">
        <f>IF('Netzentgelte i.e.S. (Ist)'!C78="","",'Netzentgelte i.e.S. (Ist)'!C78)</f>
        <v>999999999999</v>
      </c>
      <c r="C99" s="299" t="str">
        <f>IF('Netzentgelte i.e.S. (Ist)'!D78="","",'Netzentgelte i.e.S. (Ist)'!D78)</f>
        <v/>
      </c>
      <c r="D99" s="415"/>
      <c r="E99" s="414"/>
      <c r="F99" s="33"/>
      <c r="G99" s="33"/>
      <c r="H99" s="415"/>
      <c r="I99" s="218"/>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spans="1:39" s="21" customFormat="1" ht="15.6">
      <c r="A100" s="8"/>
      <c r="B100" s="19"/>
      <c r="C100" s="19"/>
      <c r="D100" s="19"/>
      <c r="E100" s="19"/>
      <c r="F100" s="19"/>
      <c r="G100" s="19"/>
      <c r="H100" s="22"/>
      <c r="I100" s="218"/>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row>
    <row r="101" spans="1:39" s="46" customFormat="1" ht="15.6">
      <c r="A101" s="43" t="s">
        <v>67</v>
      </c>
      <c r="B101" s="44" t="s">
        <v>67</v>
      </c>
      <c r="C101" s="44" t="s">
        <v>68</v>
      </c>
      <c r="D101" s="44" t="s">
        <v>68</v>
      </c>
      <c r="E101" s="25" t="s">
        <v>69</v>
      </c>
      <c r="F101" s="26"/>
      <c r="G101" s="26"/>
      <c r="H101" s="25" t="s">
        <v>69</v>
      </c>
      <c r="I101" s="219"/>
    </row>
    <row r="102" spans="1:39" s="46" customFormat="1" ht="15.6">
      <c r="A102" s="47"/>
      <c r="B102" s="48" t="s">
        <v>70</v>
      </c>
      <c r="C102" s="48"/>
      <c r="D102" s="48" t="s">
        <v>70</v>
      </c>
      <c r="E102" s="48" t="s">
        <v>71</v>
      </c>
      <c r="F102" s="45"/>
      <c r="G102" s="45"/>
      <c r="H102" s="48" t="s">
        <v>72</v>
      </c>
      <c r="I102" s="219"/>
    </row>
    <row r="103" spans="1:39" s="46" customFormat="1" ht="15.6">
      <c r="A103" s="49" t="s">
        <v>17</v>
      </c>
      <c r="B103" s="50" t="s">
        <v>73</v>
      </c>
      <c r="C103" s="50"/>
      <c r="D103" s="50" t="s">
        <v>73</v>
      </c>
      <c r="E103" s="50" t="s">
        <v>18</v>
      </c>
      <c r="F103" s="45"/>
      <c r="G103" s="45"/>
      <c r="H103" s="50" t="s">
        <v>18</v>
      </c>
      <c r="I103" s="219"/>
    </row>
    <row r="104" spans="1:39" s="20" customFormat="1">
      <c r="A104" s="214">
        <f>'Netzentgelte i.e.S. (Ist)'!A87</f>
        <v>0</v>
      </c>
      <c r="B104" s="215" t="str">
        <f>'Netzentgelte i.e.S. (Ist)'!B87</f>
        <v>bitte wählen</v>
      </c>
      <c r="C104" s="216">
        <f>'Netzentgelte i.e.S. (Ist)'!D87</f>
        <v>0</v>
      </c>
      <c r="D104" s="215" t="str">
        <f>'Netzentgelte i.e.S. (Ist)'!E87</f>
        <v>bitte wählen</v>
      </c>
      <c r="E104" s="413"/>
      <c r="F104" s="52"/>
      <c r="G104" s="52"/>
      <c r="H104" s="409"/>
      <c r="I104" s="218"/>
    </row>
    <row r="105" spans="1:39" s="46" customFormat="1" ht="15.6">
      <c r="A105" s="44" t="s">
        <v>74</v>
      </c>
      <c r="B105" s="44" t="s">
        <v>74</v>
      </c>
      <c r="C105" s="44" t="s">
        <v>75</v>
      </c>
      <c r="D105" s="44" t="s">
        <v>75</v>
      </c>
      <c r="E105" s="53" t="s">
        <v>76</v>
      </c>
      <c r="F105" s="26"/>
      <c r="G105" s="26"/>
      <c r="H105" s="53" t="s">
        <v>77</v>
      </c>
    </row>
    <row r="106" spans="1:39" s="46" customFormat="1" ht="15.6">
      <c r="A106" s="48"/>
      <c r="B106" s="48" t="s">
        <v>70</v>
      </c>
      <c r="C106" s="48"/>
      <c r="D106" s="48" t="s">
        <v>70</v>
      </c>
      <c r="E106" s="48" t="s">
        <v>71</v>
      </c>
      <c r="F106" s="45"/>
      <c r="G106" s="45"/>
      <c r="H106" s="48" t="s">
        <v>72</v>
      </c>
    </row>
    <row r="107" spans="1:39" s="46" customFormat="1" ht="15.6">
      <c r="A107" s="50" t="s">
        <v>21</v>
      </c>
      <c r="B107" s="50" t="s">
        <v>73</v>
      </c>
      <c r="C107" s="50"/>
      <c r="D107" s="50" t="s">
        <v>73</v>
      </c>
      <c r="E107" s="50" t="s">
        <v>23</v>
      </c>
      <c r="F107" s="45"/>
      <c r="G107" s="45"/>
      <c r="H107" s="50" t="s">
        <v>23</v>
      </c>
    </row>
    <row r="108" spans="1:39" s="20" customFormat="1">
      <c r="A108" s="217">
        <f>'Netzentgelte i.e.S. (Ist)'!A91</f>
        <v>0</v>
      </c>
      <c r="B108" s="215" t="str">
        <f>'Netzentgelte i.e.S. (Ist)'!B91</f>
        <v>bitte wählen</v>
      </c>
      <c r="C108" s="216">
        <f>'Netzentgelte i.e.S. (Ist)'!D91</f>
        <v>0</v>
      </c>
      <c r="D108" s="215" t="str">
        <f>'Netzentgelte i.e.S. (Ist)'!E91</f>
        <v>bitte wählen</v>
      </c>
      <c r="E108" s="413"/>
      <c r="F108" s="52"/>
      <c r="G108" s="52"/>
      <c r="H108" s="413"/>
    </row>
    <row r="109" spans="1:39" ht="15.6">
      <c r="A109" s="133"/>
      <c r="B109" s="93"/>
      <c r="C109" s="134"/>
      <c r="D109" s="93"/>
      <c r="E109" s="124"/>
      <c r="F109" s="124"/>
      <c r="G109" s="124"/>
      <c r="H109" s="124"/>
      <c r="I109" s="124"/>
      <c r="J109" s="135"/>
      <c r="K109" s="118"/>
    </row>
    <row r="110" spans="1:39" s="21" customFormat="1" ht="15" customHeight="1">
      <c r="A110" s="760" t="s">
        <v>56</v>
      </c>
      <c r="B110" s="760" t="s">
        <v>80</v>
      </c>
      <c r="C110" s="758" t="s">
        <v>13</v>
      </c>
      <c r="D110" s="758" t="s">
        <v>20</v>
      </c>
      <c r="E110" s="758" t="s">
        <v>29</v>
      </c>
      <c r="F110" s="758" t="s">
        <v>81</v>
      </c>
      <c r="G110" s="758" t="s">
        <v>82</v>
      </c>
      <c r="H110" s="758" t="s">
        <v>30</v>
      </c>
      <c r="I110" s="758" t="s">
        <v>83</v>
      </c>
      <c r="J110" s="758" t="s">
        <v>84</v>
      </c>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row>
    <row r="111" spans="1:39" s="21" customFormat="1" ht="15" customHeight="1">
      <c r="A111" s="761"/>
      <c r="B111" s="761"/>
      <c r="C111" s="759"/>
      <c r="D111" s="759"/>
      <c r="E111" s="759"/>
      <c r="F111" s="759"/>
      <c r="G111" s="759"/>
      <c r="H111" s="759"/>
      <c r="I111" s="759"/>
      <c r="J111" s="75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row>
    <row r="112" spans="1:39" s="21" customFormat="1" ht="15.6">
      <c r="A112" s="30" t="s">
        <v>32</v>
      </c>
      <c r="B112" s="31" t="s">
        <v>32</v>
      </c>
      <c r="C112" s="198" t="s">
        <v>17</v>
      </c>
      <c r="D112" s="198" t="s">
        <v>21</v>
      </c>
      <c r="E112" s="31" t="s">
        <v>22</v>
      </c>
      <c r="F112" s="31" t="s">
        <v>22</v>
      </c>
      <c r="G112" s="31" t="s">
        <v>22</v>
      </c>
      <c r="H112" s="31" t="s">
        <v>22</v>
      </c>
      <c r="I112" s="31" t="s">
        <v>22</v>
      </c>
      <c r="J112" s="31" t="s">
        <v>22</v>
      </c>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row>
    <row r="113" spans="1:38" s="21" customFormat="1">
      <c r="A113" s="450"/>
      <c r="B113" s="450"/>
      <c r="C113" s="451"/>
      <c r="D113" s="451"/>
      <c r="E113" s="252">
        <f>IF(Allgemeines!$C$14="Ja",F113,G113)</f>
        <v>0</v>
      </c>
      <c r="F113" s="252">
        <f>IF(C113=0,0,C113*($E$104+($H$104/(1+(C113/$A$104)^$C$104)))/100)</f>
        <v>0</v>
      </c>
      <c r="G113" s="252">
        <f>IF(C113&gt;=$B$75,(C113-$E$75)*$H$75/100+$D$75,IF(C113&gt;=$B$74,(C113-$E$74)*$H$74/100+$D$74,IF(C113&gt;=$B$73,(C113-$E$73)*$H$73/100+$D$73,IF(C113&gt;=$B$73,(C113-$E$73)*$H$73/100+$D$73,IF(C113&gt;=$B$72,(C113-$E$72)*$H$72/100+$D$72,IF(C113&gt;=$B$71,(C113-$E$71)*$H$71/100+$D$71,IF(C113&gt;=$B$70,(C113-$E$70)*$H$70/100+$D$70,IF(C113&gt;=$B$69,(C113-$E$69)*$H$69/100+$D$69,IF(C113&gt;=$B$68,(C113-$E$68)*$H$68/100+$D$68,IF(C113&gt;=$B$67,(C113-$E$67)*$H$67/100+$D$67,IF(C113&gt;=$B$66,(C113-$E$66)*$H$66/100+$D$66,IF(C113&gt;=$B$65,(C113-$E$65)*$H$65/100+$D$65,IF(C113&gt;=$B$64,(C113-$E$64)*$H$64/100+$D$64,IF(C113&gt;=$B$63,(C113-$E$62)*$H$62/100+$D$62,IF(C113&gt;=$B$61,(C113-$E$61)*$H$61/100+$D$61,IF(C113&gt;=$B$60,(C113-$E$60)*$H$60/100+$D$60,IF(C113&gt;=$B$59,(C113-$E$59)*$H$59/100+$D$59,IF(C113&gt;=$B$58,(C113-$E$58)*$H$58/100+$D$58,IF(C113&gt;=$B$57,(C113-$E$57)*$H$57/100+$D$57,IF(C113&gt;=$B$56,(C113-$E$56)*$H$56/100+$D$56,0))))))))))))))))))))</f>
        <v>0</v>
      </c>
      <c r="H113" s="252">
        <f>IF(Allgemeines!$C$14="Ja",I113,J113)</f>
        <v>0</v>
      </c>
      <c r="I113" s="252">
        <f>IF(D113=0,0,D113*($E$108+($H$108/(1+(D113/$A$108)^$C$108))))</f>
        <v>0</v>
      </c>
      <c r="J113" s="252">
        <f>IF(D113&gt;=$B$99,(D113-$E$99)*$H$99+$D$99,IF(D113&gt;=$B$98,(D113-$E$98)*$H$98+$D$98,IF(D113&gt;=$B$97,(D113-$E$97)*$H$97+$D$97,IF(D113&gt;=$B$96,(D113-$E$96)*$H$96+$D$96,IF(D113&gt;=$B$95,(D113-$E$95)*$H$95+$D$95,IF(D113&gt;=$B$94,(D113-$E$94)*$H$94+$D$94,IF(D113&gt;=$B$93,(D113-$E$93)*$H$93+$D$93,IF(D113&gt;=$B$92,(D113-$E$92)*$H$92+$D$92,IF(D113&gt;=$B$91,(D113-$E$91)*$H$91+$D$91,IF(D113&gt;=$B$90,(D113-$E$90)*$H$90+$D$90,IF(D113&gt;=$B$89,(D113-$E$89)*$H$89+$D$89,IF(D113&gt;=$B$88,(D113-$E$88)*$H$88+$D$88,IF(D113&gt;=$B$87,(D113-$E$87)*$H$87+$D$87,IF(D113&gt;=$B$86,(D113-$E$86)*$H$86+$D$86,IF(D113&gt;=$B$85,(D113-$E$85)*$H$85+$D$85,IF(D113&gt;=$B$84,(D113-$E$84)*$H$84+$D$84,IF(D113&gt;=$B$83,(D113-$E$83)*$H$83+$D$83,IF(D113&gt;=$B$82,(D113-$E$82)*$H$82+$D$82,IF(D113&gt;=$B$81,(D113-$E$81)*$H$81+$D$81,IF(D113&gt;=$B$80,(D113-$E$80)*$H$80+$D$80,0))))))))))))))))))))</f>
        <v>0</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row>
    <row r="114" spans="1:38" s="21" customFormat="1">
      <c r="A114" s="453"/>
      <c r="B114" s="453"/>
      <c r="C114" s="451"/>
      <c r="D114" s="462"/>
      <c r="E114" s="252">
        <f>IF(Allgemeines!$C$14="Ja",F114,G114)</f>
        <v>0</v>
      </c>
      <c r="F114" s="252">
        <f t="shared" ref="F114:F132" si="2">IF(C114=0,0,C114*($E$104+($H$104/(1+(C114/$A$104)^$C$104)))/100)</f>
        <v>0</v>
      </c>
      <c r="G114" s="252">
        <f t="shared" ref="G114:G132" si="3">IF(C114&gt;=$B$75,(C114-$E$75)*$H$75/100+$D$75,IF(C114&gt;=$B$74,(C114-$E$74)*$H$74/100+$D$74,IF(C114&gt;=$B$73,(C114-$E$73)*$H$73/100+$D$73,IF(C114&gt;=$B$73,(C114-$E$73)*$H$73/100+$D$73,IF(C114&gt;=$B$72,(C114-$E$72)*$H$72/100+$D$72,IF(C114&gt;=$B$71,(C114-$E$71)*$H$71/100+$D$71,IF(C114&gt;=$B$70,(C114-$E$70)*$H$70/100+$D$70,IF(C114&gt;=$B$69,(C114-$E$69)*$H$69/100+$D$69,IF(C114&gt;=$B$68,(C114-$E$68)*$H$68/100+$D$68,IF(C114&gt;=$B$67,(C114-$E$67)*$H$67/100+$D$67,IF(C114&gt;=$B$66,(C114-$E$66)*$H$66/100+$D$66,IF(C114&gt;=$B$65,(C114-$E$65)*$H$65/100+$D$65,IF(C114&gt;=$B$64,(C114-$E$64)*$H$64/100+$D$64,IF(C114&gt;=$B$63,(C114-$E$62)*$H$62/100+$D$62,IF(C114&gt;=$B$61,(C114-$E$61)*$H$61/100+$D$61,IF(C114&gt;=$B$60,(C114-$E$60)*$H$60/100+$D$60,IF(C114&gt;=$B$59,(C114-$E$59)*$H$59/100+$D$59,IF(C114&gt;=$B$58,(C114-$E$58)*$H$58/100+$D$58,IF(C114&gt;=$B$57,(C114-$E$57)*$H$57/100+$D$57,IF(C114&gt;=$B$56,(C114-$E$56)*$H$56/100+$D$56,0))))))))))))))))))))</f>
        <v>0</v>
      </c>
      <c r="H114" s="252">
        <f>IF(Allgemeines!$C$14="Ja",I114,J114)</f>
        <v>0</v>
      </c>
      <c r="I114" s="252">
        <f t="shared" ref="I114:I132" si="4">IF(D114=0,0,D114*($E$108+($H$108/(1+(D114/$A$108)^$C$108))))</f>
        <v>0</v>
      </c>
      <c r="J114" s="252">
        <f t="shared" ref="J114:J132" si="5">IF(D114&gt;=$B$99,(D114-$E$99)*$H$99+$D$99,IF(D114&gt;=$B$98,(D114-$E$98)*$H$98+$D$98,IF(D114&gt;=$B$97,(D114-$E$97)*$H$97+$D$97,IF(D114&gt;=$B$96,(D114-$E$96)*$H$96+$D$96,IF(D114&gt;=$B$95,(D114-$E$95)*$H$95+$D$95,IF(D114&gt;=$B$94,(D114-$E$94)*$H$94+$D$94,IF(D114&gt;=$B$93,(D114-$E$93)*$H$93+$D$93,IF(D114&gt;=$B$92,(D114-$E$92)*$H$92+$D$92,IF(D114&gt;=$B$91,(D114-$E$91)*$H$91+$D$91,IF(D114&gt;=$B$90,(D114-$E$90)*$H$90+$D$90,IF(D114&gt;=$B$89,(D114-$E$89)*$H$89+$D$89,IF(D114&gt;=$B$88,(D114-$E$88)*$H$88+$D$88,IF(D114&gt;=$B$87,(D114-$E$87)*$H$87+$D$87,IF(D114&gt;=$B$86,(D114-$E$86)*$H$86+$D$86,IF(D114&gt;=$B$85,(D114-$E$85)*$H$85+$D$85,IF(D114&gt;=$B$84,(D114-$E$84)*$H$84+$D$84,IF(D114&gt;=$B$83,(D114-$E$83)*$H$83+$D$83,IF(D114&gt;=$B$82,(D114-$E$82)*$H$82+$D$82,IF(D114&gt;=$B$81,(D114-$E$81)*$H$81+$D$81,IF(D114&gt;=$B$80,(D114-$E$80)*$H$80+$D$80,0))))))))))))))))))))</f>
        <v>0</v>
      </c>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row>
    <row r="115" spans="1:38" s="21" customFormat="1">
      <c r="A115" s="453"/>
      <c r="B115" s="453"/>
      <c r="C115" s="451"/>
      <c r="D115" s="451"/>
      <c r="E115" s="252">
        <f>IF(Allgemeines!$C$14="Ja",F115,G115)</f>
        <v>0</v>
      </c>
      <c r="F115" s="252">
        <f t="shared" si="2"/>
        <v>0</v>
      </c>
      <c r="G115" s="252">
        <f t="shared" si="3"/>
        <v>0</v>
      </c>
      <c r="H115" s="252">
        <f>IF(Allgemeines!$C$14="Ja",I115,J115)</f>
        <v>0</v>
      </c>
      <c r="I115" s="252">
        <f t="shared" si="4"/>
        <v>0</v>
      </c>
      <c r="J115" s="252">
        <f t="shared" si="5"/>
        <v>0</v>
      </c>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row>
    <row r="116" spans="1:38" s="21" customFormat="1">
      <c r="A116" s="453"/>
      <c r="B116" s="453"/>
      <c r="C116" s="451"/>
      <c r="D116" s="451"/>
      <c r="E116" s="252">
        <f>IF(Allgemeines!$C$14="Ja",F116,G116)</f>
        <v>0</v>
      </c>
      <c r="F116" s="252">
        <f t="shared" si="2"/>
        <v>0</v>
      </c>
      <c r="G116" s="252">
        <f t="shared" si="3"/>
        <v>0</v>
      </c>
      <c r="H116" s="252">
        <f>IF(Allgemeines!$C$14="Ja",I116,J116)</f>
        <v>0</v>
      </c>
      <c r="I116" s="252">
        <f t="shared" si="4"/>
        <v>0</v>
      </c>
      <c r="J116" s="252">
        <f t="shared" si="5"/>
        <v>0</v>
      </c>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row>
    <row r="117" spans="1:38" s="21" customFormat="1">
      <c r="A117" s="453"/>
      <c r="B117" s="453"/>
      <c r="C117" s="451"/>
      <c r="D117" s="451"/>
      <c r="E117" s="252">
        <f>IF(Allgemeines!$C$14="Ja",F117,G117)</f>
        <v>0</v>
      </c>
      <c r="F117" s="252">
        <f t="shared" si="2"/>
        <v>0</v>
      </c>
      <c r="G117" s="252">
        <f t="shared" si="3"/>
        <v>0</v>
      </c>
      <c r="H117" s="252">
        <f>IF(Allgemeines!$C$14="Ja",I117,J117)</f>
        <v>0</v>
      </c>
      <c r="I117" s="252">
        <f t="shared" si="4"/>
        <v>0</v>
      </c>
      <c r="J117" s="252">
        <f t="shared" si="5"/>
        <v>0</v>
      </c>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row>
    <row r="118" spans="1:38" s="21" customFormat="1">
      <c r="A118" s="453"/>
      <c r="B118" s="453"/>
      <c r="C118" s="451"/>
      <c r="D118" s="451"/>
      <c r="E118" s="252">
        <f>IF(Allgemeines!$C$14="Ja",F118,G118)</f>
        <v>0</v>
      </c>
      <c r="F118" s="252">
        <f t="shared" si="2"/>
        <v>0</v>
      </c>
      <c r="G118" s="252">
        <f t="shared" si="3"/>
        <v>0</v>
      </c>
      <c r="H118" s="252">
        <f>IF(Allgemeines!$C$14="Ja",I118,J118)</f>
        <v>0</v>
      </c>
      <c r="I118" s="252">
        <f t="shared" si="4"/>
        <v>0</v>
      </c>
      <c r="J118" s="252">
        <f t="shared" si="5"/>
        <v>0</v>
      </c>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row>
    <row r="119" spans="1:38" s="21" customFormat="1">
      <c r="A119" s="453"/>
      <c r="B119" s="453"/>
      <c r="C119" s="451"/>
      <c r="D119" s="451"/>
      <c r="E119" s="252">
        <f>IF(Allgemeines!$C$14="Ja",F119,G119)</f>
        <v>0</v>
      </c>
      <c r="F119" s="252">
        <f t="shared" si="2"/>
        <v>0</v>
      </c>
      <c r="G119" s="252">
        <f t="shared" si="3"/>
        <v>0</v>
      </c>
      <c r="H119" s="252">
        <f>IF(Allgemeines!$C$14="Ja",I119,J119)</f>
        <v>0</v>
      </c>
      <c r="I119" s="252">
        <f t="shared" si="4"/>
        <v>0</v>
      </c>
      <c r="J119" s="252">
        <f t="shared" si="5"/>
        <v>0</v>
      </c>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row>
    <row r="120" spans="1:38" s="21" customFormat="1">
      <c r="A120" s="450"/>
      <c r="B120" s="450"/>
      <c r="C120" s="451"/>
      <c r="D120" s="451"/>
      <c r="E120" s="252">
        <f>IF(Allgemeines!$C$14="Ja",F120,G120)</f>
        <v>0</v>
      </c>
      <c r="F120" s="252">
        <f t="shared" si="2"/>
        <v>0</v>
      </c>
      <c r="G120" s="252">
        <f t="shared" si="3"/>
        <v>0</v>
      </c>
      <c r="H120" s="252">
        <f>IF(Allgemeines!$C$14="Ja",I120,J120)</f>
        <v>0</v>
      </c>
      <c r="I120" s="252">
        <f t="shared" si="4"/>
        <v>0</v>
      </c>
      <c r="J120" s="252">
        <f t="shared" si="5"/>
        <v>0</v>
      </c>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row>
    <row r="121" spans="1:38" s="21" customFormat="1">
      <c r="A121" s="453"/>
      <c r="B121" s="453"/>
      <c r="C121" s="451"/>
      <c r="D121" s="462"/>
      <c r="E121" s="252">
        <f>IF(Allgemeines!$C$14="Ja",F121,G121)</f>
        <v>0</v>
      </c>
      <c r="F121" s="252">
        <f t="shared" si="2"/>
        <v>0</v>
      </c>
      <c r="G121" s="252">
        <f t="shared" si="3"/>
        <v>0</v>
      </c>
      <c r="H121" s="252">
        <f>IF(Allgemeines!$C$14="Ja",I121,J121)</f>
        <v>0</v>
      </c>
      <c r="I121" s="252">
        <f t="shared" si="4"/>
        <v>0</v>
      </c>
      <c r="J121" s="252">
        <f t="shared" si="5"/>
        <v>0</v>
      </c>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row>
    <row r="122" spans="1:38" s="21" customFormat="1">
      <c r="A122" s="453"/>
      <c r="B122" s="453"/>
      <c r="C122" s="451"/>
      <c r="D122" s="451"/>
      <c r="E122" s="252">
        <f>IF(Allgemeines!$C$14="Ja",F122,G122)</f>
        <v>0</v>
      </c>
      <c r="F122" s="252">
        <f t="shared" si="2"/>
        <v>0</v>
      </c>
      <c r="G122" s="252">
        <f t="shared" si="3"/>
        <v>0</v>
      </c>
      <c r="H122" s="252">
        <f>IF(Allgemeines!$C$14="Ja",I122,J122)</f>
        <v>0</v>
      </c>
      <c r="I122" s="252">
        <f t="shared" si="4"/>
        <v>0</v>
      </c>
      <c r="J122" s="252">
        <f t="shared" si="5"/>
        <v>0</v>
      </c>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row>
    <row r="123" spans="1:38" s="21" customFormat="1">
      <c r="A123" s="453"/>
      <c r="B123" s="453"/>
      <c r="C123" s="451"/>
      <c r="D123" s="451"/>
      <c r="E123" s="252">
        <f>IF(Allgemeines!$C$14="Ja",F123,G123)</f>
        <v>0</v>
      </c>
      <c r="F123" s="252">
        <f t="shared" si="2"/>
        <v>0</v>
      </c>
      <c r="G123" s="252">
        <f t="shared" si="3"/>
        <v>0</v>
      </c>
      <c r="H123" s="252">
        <f>IF(Allgemeines!$C$14="Ja",I123,J123)</f>
        <v>0</v>
      </c>
      <c r="I123" s="252">
        <f t="shared" si="4"/>
        <v>0</v>
      </c>
      <c r="J123" s="252">
        <f t="shared" si="5"/>
        <v>0</v>
      </c>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row>
    <row r="124" spans="1:38" s="21" customFormat="1">
      <c r="A124" s="453"/>
      <c r="B124" s="453"/>
      <c r="C124" s="451"/>
      <c r="D124" s="451"/>
      <c r="E124" s="252">
        <f>IF(Allgemeines!$C$14="Ja",F124,G124)</f>
        <v>0</v>
      </c>
      <c r="F124" s="252">
        <f t="shared" si="2"/>
        <v>0</v>
      </c>
      <c r="G124" s="252">
        <f t="shared" si="3"/>
        <v>0</v>
      </c>
      <c r="H124" s="252">
        <f>IF(Allgemeines!$C$14="Ja",I124,J124)</f>
        <v>0</v>
      </c>
      <c r="I124" s="252">
        <f t="shared" si="4"/>
        <v>0</v>
      </c>
      <c r="J124" s="252">
        <f t="shared" si="5"/>
        <v>0</v>
      </c>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row>
    <row r="125" spans="1:38" s="21" customFormat="1">
      <c r="A125" s="453"/>
      <c r="B125" s="453"/>
      <c r="C125" s="451"/>
      <c r="D125" s="451"/>
      <c r="E125" s="252">
        <f>IF(Allgemeines!$C$14="Ja",F125,G125)</f>
        <v>0</v>
      </c>
      <c r="F125" s="252">
        <f t="shared" si="2"/>
        <v>0</v>
      </c>
      <c r="G125" s="252">
        <f t="shared" si="3"/>
        <v>0</v>
      </c>
      <c r="H125" s="252">
        <f>IF(Allgemeines!$C$14="Ja",I125,J125)</f>
        <v>0</v>
      </c>
      <c r="I125" s="252">
        <f t="shared" si="4"/>
        <v>0</v>
      </c>
      <c r="J125" s="252">
        <f t="shared" si="5"/>
        <v>0</v>
      </c>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row>
    <row r="126" spans="1:38" s="21" customFormat="1">
      <c r="A126" s="450"/>
      <c r="B126" s="450"/>
      <c r="C126" s="451"/>
      <c r="D126" s="451"/>
      <c r="E126" s="252">
        <f>IF(Allgemeines!$C$14="Ja",F126,G126)</f>
        <v>0</v>
      </c>
      <c r="F126" s="252">
        <f t="shared" si="2"/>
        <v>0</v>
      </c>
      <c r="G126" s="252">
        <f t="shared" si="3"/>
        <v>0</v>
      </c>
      <c r="H126" s="252">
        <f>IF(Allgemeines!$C$14="Ja",I126,J126)</f>
        <v>0</v>
      </c>
      <c r="I126" s="252">
        <f t="shared" si="4"/>
        <v>0</v>
      </c>
      <c r="J126" s="252">
        <f t="shared" si="5"/>
        <v>0</v>
      </c>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row>
    <row r="127" spans="1:38" s="21" customFormat="1">
      <c r="A127" s="453"/>
      <c r="B127" s="453"/>
      <c r="C127" s="451"/>
      <c r="D127" s="462"/>
      <c r="E127" s="252">
        <f>IF(Allgemeines!$C$14="Ja",F127,G127)</f>
        <v>0</v>
      </c>
      <c r="F127" s="252">
        <f t="shared" si="2"/>
        <v>0</v>
      </c>
      <c r="G127" s="252">
        <f t="shared" si="3"/>
        <v>0</v>
      </c>
      <c r="H127" s="252">
        <f>IF(Allgemeines!$C$14="Ja",I127,J127)</f>
        <v>0</v>
      </c>
      <c r="I127" s="252">
        <f t="shared" si="4"/>
        <v>0</v>
      </c>
      <c r="J127" s="252">
        <f t="shared" si="5"/>
        <v>0</v>
      </c>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row>
    <row r="128" spans="1:38" s="21" customFormat="1">
      <c r="A128" s="453"/>
      <c r="B128" s="453"/>
      <c r="C128" s="451"/>
      <c r="D128" s="451"/>
      <c r="E128" s="252">
        <f>IF(Allgemeines!$C$14="Ja",F128,G128)</f>
        <v>0</v>
      </c>
      <c r="F128" s="252">
        <f t="shared" si="2"/>
        <v>0</v>
      </c>
      <c r="G128" s="252">
        <f t="shared" si="3"/>
        <v>0</v>
      </c>
      <c r="H128" s="252">
        <f>IF(Allgemeines!$C$14="Ja",I128,J128)</f>
        <v>0</v>
      </c>
      <c r="I128" s="252">
        <f t="shared" si="4"/>
        <v>0</v>
      </c>
      <c r="J128" s="252">
        <f t="shared" si="5"/>
        <v>0</v>
      </c>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row>
    <row r="129" spans="1:38" s="21" customFormat="1">
      <c r="A129" s="453"/>
      <c r="B129" s="453"/>
      <c r="C129" s="451"/>
      <c r="D129" s="451"/>
      <c r="E129" s="252">
        <f>IF(Allgemeines!$C$14="Ja",F129,G129)</f>
        <v>0</v>
      </c>
      <c r="F129" s="252">
        <f t="shared" si="2"/>
        <v>0</v>
      </c>
      <c r="G129" s="252">
        <f t="shared" si="3"/>
        <v>0</v>
      </c>
      <c r="H129" s="252">
        <f>IF(Allgemeines!$C$14="Ja",I129,J129)</f>
        <v>0</v>
      </c>
      <c r="I129" s="252">
        <f t="shared" si="4"/>
        <v>0</v>
      </c>
      <c r="J129" s="252">
        <f t="shared" si="5"/>
        <v>0</v>
      </c>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row>
    <row r="130" spans="1:38" s="21" customFormat="1">
      <c r="A130" s="453"/>
      <c r="B130" s="453"/>
      <c r="C130" s="451"/>
      <c r="D130" s="451"/>
      <c r="E130" s="252">
        <f>IF(Allgemeines!$C$14="Ja",F130,G130)</f>
        <v>0</v>
      </c>
      <c r="F130" s="252">
        <f t="shared" si="2"/>
        <v>0</v>
      </c>
      <c r="G130" s="252">
        <f t="shared" si="3"/>
        <v>0</v>
      </c>
      <c r="H130" s="252">
        <f>IF(Allgemeines!$C$14="Ja",I130,J130)</f>
        <v>0</v>
      </c>
      <c r="I130" s="252">
        <f t="shared" si="4"/>
        <v>0</v>
      </c>
      <c r="J130" s="252">
        <f t="shared" si="5"/>
        <v>0</v>
      </c>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row>
    <row r="131" spans="1:38" s="21" customFormat="1">
      <c r="A131" s="453"/>
      <c r="B131" s="453"/>
      <c r="C131" s="451"/>
      <c r="D131" s="451"/>
      <c r="E131" s="252">
        <f>IF(Allgemeines!$C$14="Ja",F131,G131)</f>
        <v>0</v>
      </c>
      <c r="F131" s="252">
        <f t="shared" si="2"/>
        <v>0</v>
      </c>
      <c r="G131" s="252">
        <f t="shared" si="3"/>
        <v>0</v>
      </c>
      <c r="H131" s="252">
        <f>IF(Allgemeines!$C$14="Ja",I131,J131)</f>
        <v>0</v>
      </c>
      <c r="I131" s="252">
        <f t="shared" si="4"/>
        <v>0</v>
      </c>
      <c r="J131" s="252">
        <f t="shared" si="5"/>
        <v>0</v>
      </c>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row>
    <row r="132" spans="1:38" s="21" customFormat="1">
      <c r="A132" s="453" t="s">
        <v>19</v>
      </c>
      <c r="B132" s="453"/>
      <c r="C132" s="451"/>
      <c r="D132" s="463"/>
      <c r="E132" s="252">
        <f>IF(Allgemeines!$C$14="Ja",F132,G132)</f>
        <v>0</v>
      </c>
      <c r="F132" s="252">
        <f t="shared" si="2"/>
        <v>0</v>
      </c>
      <c r="G132" s="252">
        <f t="shared" si="3"/>
        <v>0</v>
      </c>
      <c r="H132" s="252">
        <f>IF(Allgemeines!$C$14="Ja",I132,J132)</f>
        <v>0</v>
      </c>
      <c r="I132" s="252">
        <f t="shared" si="4"/>
        <v>0</v>
      </c>
      <c r="J132" s="252">
        <f t="shared" si="5"/>
        <v>0</v>
      </c>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row>
    <row r="133" spans="1:38" s="64" customFormat="1" ht="15.6">
      <c r="A133" s="70" t="s">
        <v>27</v>
      </c>
      <c r="B133" s="62"/>
      <c r="C133" s="261">
        <f t="shared" ref="C133:J133" si="6">SUM(C113:C132)</f>
        <v>0</v>
      </c>
      <c r="D133" s="261">
        <f t="shared" si="6"/>
        <v>0</v>
      </c>
      <c r="E133" s="261">
        <f t="shared" si="6"/>
        <v>0</v>
      </c>
      <c r="F133" s="261">
        <f t="shared" si="6"/>
        <v>0</v>
      </c>
      <c r="G133" s="261">
        <f t="shared" si="6"/>
        <v>0</v>
      </c>
      <c r="H133" s="261">
        <f t="shared" si="6"/>
        <v>0</v>
      </c>
      <c r="I133" s="261">
        <f t="shared" si="6"/>
        <v>0</v>
      </c>
      <c r="J133" s="261">
        <f t="shared" si="6"/>
        <v>0</v>
      </c>
    </row>
    <row r="134" spans="1:38" s="65" customFormat="1" ht="15.6">
      <c r="A134" s="71" t="s">
        <v>28</v>
      </c>
      <c r="B134" s="72"/>
      <c r="C134" s="281"/>
      <c r="D134" s="281"/>
      <c r="E134" s="282"/>
      <c r="F134" s="282"/>
      <c r="G134" s="282"/>
      <c r="H134" s="290">
        <f>E133+H133</f>
        <v>0</v>
      </c>
      <c r="I134" s="291"/>
      <c r="J134" s="291"/>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row>
    <row r="135" spans="1:38" ht="15.6">
      <c r="A135" s="133"/>
      <c r="B135" s="93"/>
      <c r="C135" s="134"/>
      <c r="D135" s="93"/>
      <c r="E135" s="124"/>
      <c r="F135" s="124"/>
      <c r="G135" s="124"/>
      <c r="H135" s="124"/>
      <c r="I135" s="124"/>
      <c r="J135" s="135"/>
      <c r="K135" s="118"/>
    </row>
    <row r="136" spans="1:38">
      <c r="A136" s="124"/>
      <c r="B136" s="124"/>
      <c r="C136" s="124"/>
      <c r="D136" s="124"/>
      <c r="E136" s="124"/>
      <c r="F136" s="124"/>
      <c r="G136" s="124"/>
      <c r="H136" s="124"/>
      <c r="I136" s="124"/>
      <c r="J136" s="124"/>
    </row>
    <row r="137" spans="1:38" s="118" customFormat="1" ht="15.6">
      <c r="A137" s="8" t="s">
        <v>99</v>
      </c>
      <c r="B137" s="124"/>
    </row>
    <row r="138" spans="1:38" s="118" customFormat="1" ht="15.6">
      <c r="A138" s="8"/>
      <c r="B138" s="124"/>
    </row>
    <row r="139" spans="1:38" s="118" customFormat="1" ht="15.6">
      <c r="A139" s="117" t="s">
        <v>46</v>
      </c>
      <c r="B139" s="117" t="s">
        <v>41</v>
      </c>
    </row>
    <row r="140" spans="1:38" s="118" customFormat="1" ht="15.6">
      <c r="A140" s="120" t="s">
        <v>32</v>
      </c>
      <c r="B140" s="120" t="s">
        <v>22</v>
      </c>
    </row>
    <row r="141" spans="1:38" s="118" customFormat="1">
      <c r="A141" s="430"/>
      <c r="B141" s="431"/>
    </row>
    <row r="142" spans="1:38" s="118" customFormat="1">
      <c r="A142" s="430"/>
      <c r="B142" s="431"/>
    </row>
    <row r="143" spans="1:38" s="118" customFormat="1">
      <c r="A143" s="430"/>
      <c r="B143" s="431"/>
    </row>
    <row r="144" spans="1:38" s="118" customFormat="1">
      <c r="A144" s="432" t="s">
        <v>47</v>
      </c>
      <c r="B144" s="433"/>
    </row>
    <row r="145" spans="1:8" s="118" customFormat="1" ht="15.6">
      <c r="A145" s="136" t="s">
        <v>48</v>
      </c>
      <c r="B145" s="260">
        <f>SUM(B141:B144)</f>
        <v>0</v>
      </c>
    </row>
    <row r="146" spans="1:8" s="118" customFormat="1"/>
    <row r="147" spans="1:8" s="235" customFormat="1" ht="30" customHeight="1">
      <c r="A147" s="776"/>
      <c r="B147" s="776"/>
      <c r="C147" s="776"/>
      <c r="D147" s="776"/>
      <c r="E147" s="776"/>
      <c r="F147" s="776"/>
      <c r="G147" s="776"/>
      <c r="H147" s="776"/>
    </row>
    <row r="148" spans="1:8" s="118" customFormat="1"/>
    <row r="149" spans="1:8" s="118" customFormat="1"/>
    <row r="150" spans="1:8" s="118" customFormat="1"/>
    <row r="151" spans="1:8" s="118" customFormat="1"/>
    <row r="152" spans="1:8" s="118" customFormat="1"/>
    <row r="153" spans="1:8" s="118" customFormat="1"/>
    <row r="154" spans="1:8" s="118" customFormat="1"/>
    <row r="155" spans="1:8" s="118" customFormat="1"/>
    <row r="156" spans="1:8" s="118" customFormat="1"/>
    <row r="157" spans="1:8" s="118" customFormat="1"/>
    <row r="158" spans="1:8" s="118" customFormat="1"/>
    <row r="159" spans="1:8" s="118" customFormat="1"/>
    <row r="160" spans="1:8" s="118" customFormat="1"/>
    <row r="161" s="118" customFormat="1"/>
    <row r="162" s="118" customFormat="1"/>
    <row r="163" s="118" customFormat="1"/>
    <row r="164" s="118" customFormat="1"/>
    <row r="165" s="118" customFormat="1"/>
    <row r="166" s="118" customFormat="1"/>
    <row r="167" s="118" customFormat="1"/>
    <row r="168" s="118" customFormat="1"/>
    <row r="169" s="118" customFormat="1"/>
    <row r="170" s="118" customFormat="1"/>
    <row r="171" s="118" customFormat="1"/>
    <row r="172" s="118" customFormat="1"/>
    <row r="173" s="118" customFormat="1"/>
    <row r="174" s="118" customFormat="1"/>
    <row r="175" s="118" customFormat="1"/>
    <row r="176" s="118" customFormat="1"/>
    <row r="177" s="118" customFormat="1"/>
    <row r="178" s="118" customFormat="1"/>
    <row r="179" s="118" customFormat="1"/>
    <row r="180" s="118" customFormat="1"/>
    <row r="181" s="118" customFormat="1"/>
    <row r="182" s="118" customFormat="1"/>
    <row r="183" s="118" customFormat="1"/>
    <row r="184" s="118" customFormat="1"/>
    <row r="185" s="118" customFormat="1"/>
    <row r="186" s="118" customFormat="1"/>
    <row r="187" s="118" customFormat="1"/>
    <row r="188" s="118" customFormat="1"/>
    <row r="189" s="118" customFormat="1"/>
    <row r="190" s="118" customFormat="1"/>
    <row r="191" s="118" customFormat="1"/>
    <row r="192" s="118" customFormat="1"/>
    <row r="193" s="118" customFormat="1"/>
    <row r="194" s="118" customFormat="1"/>
    <row r="195" s="118" customFormat="1"/>
    <row r="196" s="118" customFormat="1"/>
    <row r="197" s="118" customFormat="1"/>
    <row r="198" s="118" customFormat="1"/>
    <row r="199" s="118" customFormat="1"/>
    <row r="200" s="118" customFormat="1"/>
    <row r="201" s="118" customFormat="1"/>
    <row r="202" s="118" customFormat="1"/>
    <row r="203" s="118" customFormat="1"/>
    <row r="204" s="118" customFormat="1"/>
    <row r="205" s="118" customFormat="1"/>
    <row r="206" s="118" customFormat="1"/>
    <row r="207" s="118" customFormat="1"/>
    <row r="208" s="118" customFormat="1"/>
    <row r="209" s="118" customFormat="1"/>
    <row r="210" s="118" customFormat="1"/>
    <row r="211" s="118" customFormat="1"/>
    <row r="212" s="118" customFormat="1"/>
    <row r="213" s="118" customFormat="1"/>
    <row r="214" s="118" customFormat="1"/>
    <row r="215" s="118" customFormat="1"/>
    <row r="216" s="118" customFormat="1"/>
    <row r="217" s="118" customFormat="1"/>
    <row r="218" s="118" customFormat="1"/>
    <row r="219" s="118" customFormat="1"/>
    <row r="220" s="118" customFormat="1"/>
    <row r="221" s="118" customFormat="1"/>
    <row r="222" s="118" customFormat="1"/>
    <row r="223" s="118" customFormat="1"/>
    <row r="224" s="118" customFormat="1"/>
    <row r="225" s="118" customFormat="1"/>
    <row r="226" s="118" customFormat="1"/>
    <row r="227" s="118" customFormat="1"/>
    <row r="228" s="118" customFormat="1"/>
    <row r="229" s="118" customFormat="1"/>
    <row r="230" s="118" customFormat="1"/>
    <row r="231" s="118" customFormat="1"/>
    <row r="232" s="118" customFormat="1"/>
    <row r="233" s="118" customFormat="1"/>
    <row r="234" s="118" customFormat="1"/>
    <row r="235" s="118" customFormat="1"/>
    <row r="236" s="118" customFormat="1"/>
    <row r="237" s="118" customFormat="1"/>
    <row r="238" s="118" customFormat="1"/>
    <row r="239" s="118" customFormat="1"/>
    <row r="240" s="118" customFormat="1"/>
    <row r="241" s="118" customFormat="1"/>
  </sheetData>
  <sheetProtection formatColumns="0" formatRows="0" insertRows="0"/>
  <mergeCells count="17">
    <mergeCell ref="J110:J111"/>
    <mergeCell ref="E110:E111"/>
    <mergeCell ref="A77:A78"/>
    <mergeCell ref="A110:A111"/>
    <mergeCell ref="B110:B111"/>
    <mergeCell ref="C110:C111"/>
    <mergeCell ref="D110:D111"/>
    <mergeCell ref="A1:J1"/>
    <mergeCell ref="A20:A21"/>
    <mergeCell ref="D20:D21"/>
    <mergeCell ref="A34:A35"/>
    <mergeCell ref="A53:A54"/>
    <mergeCell ref="F110:F111"/>
    <mergeCell ref="G110:G111"/>
    <mergeCell ref="H110:H111"/>
    <mergeCell ref="I110:I111"/>
    <mergeCell ref="A147:H147"/>
  </mergeCells>
  <phoneticPr fontId="7" type="noConversion"/>
  <dataValidations count="1">
    <dataValidation type="list" allowBlank="1" showInputMessage="1" showErrorMessage="1" sqref="B104 B108 D104 D108">
      <formula1>"bitte wählen,Ja,Nein"</formula1>
    </dataValidation>
  </dataValidations>
  <pageMargins left="0.41" right="0.34" top="0.57999999999999996" bottom="0.53" header="0.39370078740157483" footer="0.17"/>
  <pageSetup paperSize="9" scale="27" orientation="portrait" r:id="rId1"/>
  <headerFooter alignWithMargins="0">
    <oddFooter>&amp;L&amp;8&amp;D&amp;C &amp;R&amp;8&amp;A - &amp;F</oddFoot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FF66"/>
    <pageSetUpPr fitToPage="1"/>
  </sheetPr>
  <dimension ref="A1:E17"/>
  <sheetViews>
    <sheetView zoomScaleNormal="100" zoomScaleSheetLayoutView="120" workbookViewId="0"/>
  </sheetViews>
  <sheetFormatPr baseColWidth="10" defaultColWidth="12.5546875" defaultRowHeight="15"/>
  <cols>
    <col min="1" max="1" width="60.6640625" style="138" customWidth="1"/>
    <col min="2" max="5" width="30.6640625" style="138" customWidth="1"/>
    <col min="6" max="16384" width="12.5546875" style="138"/>
  </cols>
  <sheetData>
    <row r="1" spans="1:5" s="144" customFormat="1" ht="17.399999999999999">
      <c r="A1" s="144" t="str">
        <f>"Ermittlung der Differenz gemäß § 5 Abs. 1 Satz 1 ARegV (Mengenabgleich) im Jahr "&amp;  Allgemeines!C12</f>
        <v>Ermittlung der Differenz gemäß § 5 Abs. 1 Satz 1 ARegV (Mengenabgleich) im Jahr 2021</v>
      </c>
      <c r="E1" s="145"/>
    </row>
    <row r="2" spans="1:5" s="146" customFormat="1">
      <c r="A2" s="137"/>
      <c r="B2" s="137"/>
      <c r="C2" s="137"/>
      <c r="D2" s="137"/>
      <c r="E2" s="137"/>
    </row>
    <row r="5" spans="1:5" ht="15.6">
      <c r="A5" s="22"/>
      <c r="B5" s="777" t="s">
        <v>121</v>
      </c>
      <c r="C5" s="777" t="s">
        <v>122</v>
      </c>
      <c r="D5" s="779" t="s">
        <v>109</v>
      </c>
      <c r="E5" s="779"/>
    </row>
    <row r="6" spans="1:5" ht="15.6">
      <c r="A6" s="137"/>
      <c r="B6" s="778"/>
      <c r="C6" s="778"/>
      <c r="D6" s="139" t="s">
        <v>110</v>
      </c>
      <c r="E6" s="139" t="s">
        <v>111</v>
      </c>
    </row>
    <row r="7" spans="1:5">
      <c r="A7" s="140" t="s">
        <v>112</v>
      </c>
      <c r="B7" s="265">
        <f>'Netzentgelte i.e.S. (Plan)'!F110+'Netzentgelte i.e.S. (Plan)'!J139+'Sonstige Entgelte (Plan)'!K13+'Sonstige Entgelte (Plan)'!E48+'Sonstige Entgelte (Plan)'!H134+'Sonstige Entgelte (Plan)'!B145</f>
        <v>0</v>
      </c>
      <c r="C7" s="265">
        <f>'Netzentgelte i.e.S. (Ist)'!F110+'Netzentgelte i.e.S. (Ist)'!J139+'Sonstige Entgelte (Ist)'!K13+'Sonstige Entgelte (Ist)'!E48+'Sonstige Entgelte (Ist)'!H134+'Sonstige Entgelte (Ist)'!B145</f>
        <v>0</v>
      </c>
      <c r="D7" s="265">
        <f>B7-C7</f>
        <v>0</v>
      </c>
      <c r="E7" s="141" t="e">
        <f>D7/B7</f>
        <v>#DIV/0!</v>
      </c>
    </row>
    <row r="8" spans="1:5">
      <c r="A8" s="140" t="s">
        <v>113</v>
      </c>
      <c r="B8" s="266">
        <f>'Mess., Messb. (Plan)'!F15</f>
        <v>0</v>
      </c>
      <c r="C8" s="266">
        <f>'Mess., Messb. (Ist)'!F15</f>
        <v>0</v>
      </c>
      <c r="D8" s="265">
        <f>B8-C8</f>
        <v>0</v>
      </c>
      <c r="E8" s="141" t="e">
        <f>D8/B8</f>
        <v>#DIV/0!</v>
      </c>
    </row>
    <row r="9" spans="1:5">
      <c r="A9" s="140" t="s">
        <v>114</v>
      </c>
      <c r="B9" s="267">
        <f>'Mess., Messb. (Plan)'!H33</f>
        <v>0</v>
      </c>
      <c r="C9" s="267">
        <f>'Mess., Messb. (Ist)'!H33</f>
        <v>0</v>
      </c>
      <c r="D9" s="265">
        <f>B9-C9</f>
        <v>0</v>
      </c>
      <c r="E9" s="141" t="e">
        <f>D9/B9</f>
        <v>#DIV/0!</v>
      </c>
    </row>
    <row r="10" spans="1:5" ht="15.6">
      <c r="A10" s="142" t="s">
        <v>120</v>
      </c>
      <c r="B10" s="268">
        <f>SUM(B7:B9)</f>
        <v>0</v>
      </c>
      <c r="C10" s="268">
        <f>SUM(C7:C9)</f>
        <v>0</v>
      </c>
      <c r="D10" s="268">
        <f>B10-C10</f>
        <v>0</v>
      </c>
      <c r="E10" s="143" t="e">
        <f>D10/B10</f>
        <v>#DIV/0!</v>
      </c>
    </row>
    <row r="11" spans="1:5" ht="15.6">
      <c r="A11" s="142" t="s">
        <v>119</v>
      </c>
      <c r="B11" s="269" t="s">
        <v>116</v>
      </c>
      <c r="C11" s="268">
        <f>Jahresabschlusswerte!D6</f>
        <v>0</v>
      </c>
      <c r="D11" s="710"/>
      <c r="E11" s="149"/>
    </row>
    <row r="12" spans="1:5" ht="15.6">
      <c r="A12" s="148" t="s">
        <v>108</v>
      </c>
      <c r="B12" s="270">
        <f>Allgemeines!$C$16</f>
        <v>0</v>
      </c>
      <c r="C12" s="270">
        <f>Allgemeines!$C$16</f>
        <v>0</v>
      </c>
      <c r="D12" s="711"/>
      <c r="E12" s="150"/>
    </row>
    <row r="13" spans="1:5" ht="15.6">
      <c r="A13" s="147" t="s">
        <v>117</v>
      </c>
      <c r="B13" s="270">
        <f>B12-B10</f>
        <v>0</v>
      </c>
      <c r="C13" s="270">
        <f>C12-C10</f>
        <v>0</v>
      </c>
      <c r="D13" s="710"/>
      <c r="E13" s="152"/>
    </row>
    <row r="14" spans="1:5" ht="15.6">
      <c r="A14" s="147" t="s">
        <v>118</v>
      </c>
      <c r="B14" s="170" t="e">
        <f>B13/B12</f>
        <v>#DIV/0!</v>
      </c>
      <c r="C14" s="170" t="e">
        <f>C13/C12</f>
        <v>#DIV/0!</v>
      </c>
      <c r="D14" s="151"/>
      <c r="E14" s="152"/>
    </row>
    <row r="15" spans="1:5">
      <c r="B15" s="153"/>
      <c r="C15" s="153"/>
      <c r="D15" s="153"/>
      <c r="E15" s="153"/>
    </row>
    <row r="16" spans="1:5" ht="18" thickBot="1">
      <c r="A16" s="12" t="s">
        <v>140</v>
      </c>
      <c r="B16" s="153"/>
      <c r="C16" s="153"/>
      <c r="D16" s="153"/>
      <c r="E16" s="712">
        <f>C13</f>
        <v>0</v>
      </c>
    </row>
    <row r="17" ht="15.6" thickTop="1"/>
  </sheetData>
  <mergeCells count="3">
    <mergeCell ref="B5:B6"/>
    <mergeCell ref="D5:E5"/>
    <mergeCell ref="C5:C6"/>
  </mergeCells>
  <phoneticPr fontId="17" type="noConversion"/>
  <pageMargins left="0.55000000000000004" right="0.57999999999999996" top="0.56999999999999995" bottom="0.56000000000000005" header="0.39370078740157483" footer="0.22"/>
  <pageSetup paperSize="9" scale="74" orientation="landscape" r:id="rId1"/>
  <headerFooter alignWithMargins="0">
    <oddFooter>&amp;L&amp;8&amp;D&amp;R&amp;8&amp;A -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FF66"/>
    <pageSetUpPr fitToPage="1"/>
  </sheetPr>
  <dimension ref="A1:F101"/>
  <sheetViews>
    <sheetView showGridLines="0" zoomScale="70" zoomScaleNormal="70" zoomScaleSheetLayoutView="100" workbookViewId="0">
      <pane xSplit="1" ySplit="2" topLeftCell="B51" activePane="bottomRight" state="frozen"/>
      <selection activeCell="A14" sqref="A14"/>
      <selection pane="topRight" activeCell="A14" sqref="A14"/>
      <selection pane="bottomLeft" activeCell="A14" sqref="A14"/>
      <selection pane="bottomRight"/>
    </sheetView>
  </sheetViews>
  <sheetFormatPr baseColWidth="10" defaultColWidth="11.44140625" defaultRowHeight="15"/>
  <cols>
    <col min="1" max="1" width="50.6640625" style="154" customWidth="1"/>
    <col min="2" max="2" width="40.6640625" style="154" customWidth="1"/>
    <col min="3" max="3" width="25.6640625" style="273" customWidth="1"/>
    <col min="4" max="4" width="8.33203125" style="154" customWidth="1"/>
    <col min="5" max="6" width="25.6640625" style="154" customWidth="1"/>
    <col min="7" max="16384" width="11.44140625" style="154"/>
  </cols>
  <sheetData>
    <row r="1" spans="1:6" ht="17.399999999999999">
      <c r="A1" s="169" t="str">
        <f>"Ermittlung der Differenz gemäß § 5 Abs. 1 Satz 2 ARegV (Vorgelagerte Netzkosten) im Jahr "&amp;  Allgemeines!C12</f>
        <v>Ermittlung der Differenz gemäß § 5 Abs. 1 Satz 2 ARegV (Vorgelagerte Netzkosten) im Jahr 2021</v>
      </c>
      <c r="C1" s="272"/>
    </row>
    <row r="2" spans="1:6" ht="15.6" thickBot="1"/>
    <row r="3" spans="1:6" ht="15.6">
      <c r="A3" s="155"/>
      <c r="B3" s="156"/>
      <c r="C3" s="274"/>
      <c r="D3" s="157"/>
      <c r="E3" s="157"/>
      <c r="F3" s="158"/>
    </row>
    <row r="4" spans="1:6" ht="15.6">
      <c r="A4" s="159" t="s">
        <v>126</v>
      </c>
      <c r="B4" s="465"/>
      <c r="C4" s="275" t="s">
        <v>154</v>
      </c>
      <c r="D4" s="164" t="s">
        <v>127</v>
      </c>
      <c r="E4" s="466"/>
      <c r="F4" s="161"/>
    </row>
    <row r="5" spans="1:6" ht="15.6">
      <c r="A5" s="195"/>
      <c r="B5" s="196"/>
      <c r="C5" s="275" t="s">
        <v>141</v>
      </c>
      <c r="D5" s="164" t="s">
        <v>128</v>
      </c>
      <c r="E5" s="466"/>
      <c r="F5" s="161"/>
    </row>
    <row r="6" spans="1:6">
      <c r="A6" s="163"/>
      <c r="B6" s="162"/>
      <c r="C6" s="276"/>
      <c r="D6" s="160"/>
      <c r="E6" s="160"/>
      <c r="F6" s="161"/>
    </row>
    <row r="7" spans="1:6" ht="15.6">
      <c r="A7" s="163"/>
      <c r="B7" s="160"/>
      <c r="C7" s="275" t="s">
        <v>155</v>
      </c>
      <c r="D7" s="160"/>
      <c r="E7" s="160"/>
      <c r="F7" s="161"/>
    </row>
    <row r="8" spans="1:6" ht="15.6">
      <c r="A8" s="163"/>
      <c r="B8" s="160"/>
      <c r="C8" s="277" t="s">
        <v>156</v>
      </c>
      <c r="D8" s="160"/>
      <c r="E8" s="160"/>
      <c r="F8" s="190" t="s">
        <v>157</v>
      </c>
    </row>
    <row r="9" spans="1:6" ht="31.2">
      <c r="A9" s="163"/>
      <c r="B9" s="164" t="s">
        <v>129</v>
      </c>
      <c r="C9" s="302" t="s">
        <v>158</v>
      </c>
      <c r="D9" s="164" t="s">
        <v>129</v>
      </c>
      <c r="E9" s="164" t="s">
        <v>159</v>
      </c>
      <c r="F9" s="271" t="s">
        <v>198</v>
      </c>
    </row>
    <row r="10" spans="1:6">
      <c r="A10" s="163" t="s">
        <v>20</v>
      </c>
      <c r="B10" s="160" t="s">
        <v>130</v>
      </c>
      <c r="C10" s="468"/>
      <c r="D10" s="192" t="s">
        <v>131</v>
      </c>
      <c r="E10" s="467"/>
      <c r="F10" s="320">
        <f>C10*E10</f>
        <v>0</v>
      </c>
    </row>
    <row r="11" spans="1:6">
      <c r="A11" s="163" t="s">
        <v>132</v>
      </c>
      <c r="B11" s="160" t="s">
        <v>133</v>
      </c>
      <c r="C11" s="468"/>
      <c r="D11" s="192" t="s">
        <v>134</v>
      </c>
      <c r="E11" s="467"/>
      <c r="F11" s="321">
        <f>C11*E11/100</f>
        <v>0</v>
      </c>
    </row>
    <row r="12" spans="1:6">
      <c r="A12" s="163" t="s">
        <v>113</v>
      </c>
      <c r="B12" s="467"/>
      <c r="C12" s="468"/>
      <c r="D12" s="193" t="s">
        <v>160</v>
      </c>
      <c r="E12" s="467"/>
      <c r="F12" s="322">
        <f>C12*E12</f>
        <v>0</v>
      </c>
    </row>
    <row r="13" spans="1:6">
      <c r="A13" s="163" t="s">
        <v>114</v>
      </c>
      <c r="B13" s="467"/>
      <c r="C13" s="468"/>
      <c r="D13" s="193" t="s">
        <v>160</v>
      </c>
      <c r="E13" s="467"/>
      <c r="F13" s="322">
        <f>C13*E13</f>
        <v>0</v>
      </c>
    </row>
    <row r="14" spans="1:6" ht="15.6">
      <c r="A14" s="165" t="s">
        <v>135</v>
      </c>
      <c r="B14" s="160"/>
      <c r="C14" s="276"/>
      <c r="D14" s="160"/>
      <c r="E14" s="166"/>
      <c r="F14" s="323"/>
    </row>
    <row r="15" spans="1:6">
      <c r="A15" s="469"/>
      <c r="B15" s="465"/>
      <c r="C15" s="468"/>
      <c r="D15" s="470"/>
      <c r="E15" s="467"/>
      <c r="F15" s="471"/>
    </row>
    <row r="16" spans="1:6">
      <c r="A16" s="469"/>
      <c r="B16" s="465"/>
      <c r="C16" s="468"/>
      <c r="D16" s="470"/>
      <c r="E16" s="467"/>
      <c r="F16" s="471"/>
    </row>
    <row r="17" spans="1:6">
      <c r="A17" s="469"/>
      <c r="B17" s="465"/>
      <c r="C17" s="468"/>
      <c r="D17" s="470"/>
      <c r="E17" s="467"/>
      <c r="F17" s="471"/>
    </row>
    <row r="18" spans="1:6">
      <c r="A18" s="469"/>
      <c r="B18" s="465"/>
      <c r="C18" s="468"/>
      <c r="D18" s="470"/>
      <c r="E18" s="467"/>
      <c r="F18" s="471"/>
    </row>
    <row r="19" spans="1:6">
      <c r="A19" s="469"/>
      <c r="B19" s="465"/>
      <c r="C19" s="468"/>
      <c r="D19" s="465"/>
      <c r="E19" s="467"/>
      <c r="F19" s="471"/>
    </row>
    <row r="20" spans="1:6" ht="15.6" thickBot="1">
      <c r="A20" s="167"/>
      <c r="B20" s="168"/>
      <c r="C20" s="278"/>
      <c r="D20" s="168"/>
      <c r="E20" s="168"/>
      <c r="F20" s="324"/>
    </row>
    <row r="21" spans="1:6" ht="15.6">
      <c r="A21" s="155"/>
      <c r="B21" s="156"/>
      <c r="C21" s="274"/>
      <c r="D21" s="157"/>
      <c r="E21" s="157"/>
      <c r="F21" s="325"/>
    </row>
    <row r="22" spans="1:6" ht="15.6">
      <c r="A22" s="159" t="s">
        <v>136</v>
      </c>
      <c r="B22" s="465"/>
      <c r="C22" s="275" t="s">
        <v>154</v>
      </c>
      <c r="D22" s="164" t="s">
        <v>127</v>
      </c>
      <c r="E22" s="466"/>
      <c r="F22" s="161"/>
    </row>
    <row r="23" spans="1:6" ht="15.6">
      <c r="A23" s="195"/>
      <c r="B23" s="196"/>
      <c r="C23" s="275" t="s">
        <v>141</v>
      </c>
      <c r="D23" s="164" t="s">
        <v>128</v>
      </c>
      <c r="E23" s="466"/>
      <c r="F23" s="161"/>
    </row>
    <row r="24" spans="1:6">
      <c r="A24" s="163"/>
      <c r="B24" s="162"/>
      <c r="C24" s="276"/>
      <c r="D24" s="160"/>
      <c r="E24" s="160"/>
      <c r="F24" s="161"/>
    </row>
    <row r="25" spans="1:6" ht="15.6">
      <c r="A25" s="163"/>
      <c r="B25" s="160"/>
      <c r="C25" s="275" t="s">
        <v>155</v>
      </c>
      <c r="D25" s="160"/>
      <c r="E25" s="160"/>
      <c r="F25" s="161"/>
    </row>
    <row r="26" spans="1:6" ht="15.6">
      <c r="A26" s="163"/>
      <c r="B26" s="160"/>
      <c r="C26" s="277" t="s">
        <v>156</v>
      </c>
      <c r="D26" s="160"/>
      <c r="E26" s="160"/>
      <c r="F26" s="190" t="s">
        <v>157</v>
      </c>
    </row>
    <row r="27" spans="1:6" ht="31.2">
      <c r="A27" s="163"/>
      <c r="B27" s="164" t="s">
        <v>129</v>
      </c>
      <c r="C27" s="302" t="s">
        <v>158</v>
      </c>
      <c r="D27" s="164" t="s">
        <v>129</v>
      </c>
      <c r="E27" s="164" t="s">
        <v>159</v>
      </c>
      <c r="F27" s="271" t="s">
        <v>198</v>
      </c>
    </row>
    <row r="28" spans="1:6">
      <c r="A28" s="163" t="s">
        <v>20</v>
      </c>
      <c r="B28" s="160" t="s">
        <v>130</v>
      </c>
      <c r="C28" s="468"/>
      <c r="D28" s="192" t="s">
        <v>131</v>
      </c>
      <c r="E28" s="467"/>
      <c r="F28" s="320">
        <f>C28*E28</f>
        <v>0</v>
      </c>
    </row>
    <row r="29" spans="1:6">
      <c r="A29" s="163" t="s">
        <v>132</v>
      </c>
      <c r="B29" s="160" t="s">
        <v>133</v>
      </c>
      <c r="C29" s="468"/>
      <c r="D29" s="192" t="s">
        <v>134</v>
      </c>
      <c r="E29" s="467"/>
      <c r="F29" s="321">
        <f>C29*E29/100</f>
        <v>0</v>
      </c>
    </row>
    <row r="30" spans="1:6">
      <c r="A30" s="163" t="s">
        <v>113</v>
      </c>
      <c r="B30" s="467"/>
      <c r="C30" s="468"/>
      <c r="D30" s="193" t="s">
        <v>160</v>
      </c>
      <c r="E30" s="467"/>
      <c r="F30" s="322">
        <f>C30*E30</f>
        <v>0</v>
      </c>
    </row>
    <row r="31" spans="1:6">
      <c r="A31" s="163" t="s">
        <v>114</v>
      </c>
      <c r="B31" s="467"/>
      <c r="C31" s="468"/>
      <c r="D31" s="193" t="s">
        <v>160</v>
      </c>
      <c r="E31" s="467"/>
      <c r="F31" s="322">
        <f>C31*E31</f>
        <v>0</v>
      </c>
    </row>
    <row r="32" spans="1:6" ht="15.6">
      <c r="A32" s="165" t="s">
        <v>135</v>
      </c>
      <c r="B32" s="160"/>
      <c r="C32" s="276"/>
      <c r="D32" s="160"/>
      <c r="E32" s="166"/>
      <c r="F32" s="323"/>
    </row>
    <row r="33" spans="1:6">
      <c r="A33" s="469"/>
      <c r="B33" s="465"/>
      <c r="C33" s="468"/>
      <c r="D33" s="470"/>
      <c r="E33" s="467"/>
      <c r="F33" s="471"/>
    </row>
    <row r="34" spans="1:6">
      <c r="A34" s="469"/>
      <c r="B34" s="465"/>
      <c r="C34" s="468"/>
      <c r="D34" s="470"/>
      <c r="E34" s="467"/>
      <c r="F34" s="471"/>
    </row>
    <row r="35" spans="1:6">
      <c r="A35" s="469"/>
      <c r="B35" s="465"/>
      <c r="C35" s="468"/>
      <c r="D35" s="470"/>
      <c r="E35" s="467"/>
      <c r="F35" s="471"/>
    </row>
    <row r="36" spans="1:6">
      <c r="A36" s="469"/>
      <c r="B36" s="465"/>
      <c r="C36" s="468"/>
      <c r="D36" s="470"/>
      <c r="E36" s="467"/>
      <c r="F36" s="471"/>
    </row>
    <row r="37" spans="1:6">
      <c r="A37" s="469"/>
      <c r="B37" s="465"/>
      <c r="C37" s="468"/>
      <c r="D37" s="465"/>
      <c r="E37" s="467"/>
      <c r="F37" s="471"/>
    </row>
    <row r="38" spans="1:6" ht="15.6" thickBot="1">
      <c r="A38" s="167"/>
      <c r="B38" s="168"/>
      <c r="C38" s="278"/>
      <c r="D38" s="168"/>
      <c r="E38" s="168"/>
      <c r="F38" s="324"/>
    </row>
    <row r="39" spans="1:6" ht="15.6">
      <c r="A39" s="155"/>
      <c r="B39" s="156"/>
      <c r="C39" s="274"/>
      <c r="D39" s="157"/>
      <c r="E39" s="157"/>
      <c r="F39" s="325"/>
    </row>
    <row r="40" spans="1:6" ht="15.6">
      <c r="A40" s="159" t="s">
        <v>137</v>
      </c>
      <c r="B40" s="465"/>
      <c r="C40" s="275" t="s">
        <v>154</v>
      </c>
      <c r="D40" s="164" t="s">
        <v>127</v>
      </c>
      <c r="E40" s="466"/>
      <c r="F40" s="161"/>
    </row>
    <row r="41" spans="1:6" ht="15.6">
      <c r="A41" s="195"/>
      <c r="B41" s="196"/>
      <c r="C41" s="275" t="s">
        <v>141</v>
      </c>
      <c r="D41" s="164" t="s">
        <v>128</v>
      </c>
      <c r="E41" s="466"/>
      <c r="F41" s="161"/>
    </row>
    <row r="42" spans="1:6">
      <c r="A42" s="163"/>
      <c r="B42" s="162"/>
      <c r="C42" s="276"/>
      <c r="D42" s="160"/>
      <c r="E42" s="160"/>
      <c r="F42" s="161"/>
    </row>
    <row r="43" spans="1:6" ht="15.6">
      <c r="A43" s="163"/>
      <c r="B43" s="160"/>
      <c r="C43" s="275" t="s">
        <v>155</v>
      </c>
      <c r="D43" s="160"/>
      <c r="E43" s="160"/>
      <c r="F43" s="161"/>
    </row>
    <row r="44" spans="1:6" ht="15.6">
      <c r="A44" s="163"/>
      <c r="B44" s="160"/>
      <c r="C44" s="277" t="s">
        <v>156</v>
      </c>
      <c r="D44" s="160"/>
      <c r="E44" s="160"/>
      <c r="F44" s="190" t="s">
        <v>157</v>
      </c>
    </row>
    <row r="45" spans="1:6" ht="31.2">
      <c r="A45" s="163"/>
      <c r="B45" s="164" t="s">
        <v>129</v>
      </c>
      <c r="C45" s="302" t="s">
        <v>158</v>
      </c>
      <c r="D45" s="164" t="s">
        <v>129</v>
      </c>
      <c r="E45" s="164" t="s">
        <v>159</v>
      </c>
      <c r="F45" s="271" t="s">
        <v>198</v>
      </c>
    </row>
    <row r="46" spans="1:6">
      <c r="A46" s="163" t="s">
        <v>20</v>
      </c>
      <c r="B46" s="160" t="s">
        <v>130</v>
      </c>
      <c r="C46" s="468"/>
      <c r="D46" s="192" t="s">
        <v>131</v>
      </c>
      <c r="E46" s="467"/>
      <c r="F46" s="320">
        <f>C46*E46</f>
        <v>0</v>
      </c>
    </row>
    <row r="47" spans="1:6">
      <c r="A47" s="163" t="s">
        <v>132</v>
      </c>
      <c r="B47" s="160" t="s">
        <v>133</v>
      </c>
      <c r="C47" s="468"/>
      <c r="D47" s="192" t="s">
        <v>134</v>
      </c>
      <c r="E47" s="467"/>
      <c r="F47" s="321">
        <f>C47*E47/100</f>
        <v>0</v>
      </c>
    </row>
    <row r="48" spans="1:6">
      <c r="A48" s="163" t="s">
        <v>113</v>
      </c>
      <c r="B48" s="467"/>
      <c r="C48" s="468"/>
      <c r="D48" s="193" t="s">
        <v>160</v>
      </c>
      <c r="E48" s="467"/>
      <c r="F48" s="322">
        <f>C48*E48</f>
        <v>0</v>
      </c>
    </row>
    <row r="49" spans="1:6">
      <c r="A49" s="163" t="s">
        <v>114</v>
      </c>
      <c r="B49" s="467"/>
      <c r="C49" s="468"/>
      <c r="D49" s="193" t="s">
        <v>160</v>
      </c>
      <c r="E49" s="467"/>
      <c r="F49" s="322">
        <f>C49*E49</f>
        <v>0</v>
      </c>
    </row>
    <row r="50" spans="1:6" ht="15.6">
      <c r="A50" s="165" t="s">
        <v>135</v>
      </c>
      <c r="B50" s="160"/>
      <c r="C50" s="276"/>
      <c r="D50" s="160"/>
      <c r="E50" s="166"/>
      <c r="F50" s="323"/>
    </row>
    <row r="51" spans="1:6">
      <c r="A51" s="469"/>
      <c r="B51" s="465"/>
      <c r="C51" s="468"/>
      <c r="D51" s="470"/>
      <c r="E51" s="467"/>
      <c r="F51" s="471"/>
    </row>
    <row r="52" spans="1:6">
      <c r="A52" s="469"/>
      <c r="B52" s="465"/>
      <c r="C52" s="468"/>
      <c r="D52" s="470"/>
      <c r="E52" s="467"/>
      <c r="F52" s="471"/>
    </row>
    <row r="53" spans="1:6">
      <c r="A53" s="469"/>
      <c r="B53" s="465"/>
      <c r="C53" s="468"/>
      <c r="D53" s="470"/>
      <c r="E53" s="467"/>
      <c r="F53" s="471"/>
    </row>
    <row r="54" spans="1:6">
      <c r="A54" s="469"/>
      <c r="B54" s="465"/>
      <c r="C54" s="468"/>
      <c r="D54" s="470"/>
      <c r="E54" s="467"/>
      <c r="F54" s="471"/>
    </row>
    <row r="55" spans="1:6">
      <c r="A55" s="469"/>
      <c r="B55" s="465"/>
      <c r="C55" s="468"/>
      <c r="D55" s="465"/>
      <c r="E55" s="467"/>
      <c r="F55" s="471"/>
    </row>
    <row r="56" spans="1:6" ht="15.6" thickBot="1">
      <c r="A56" s="167"/>
      <c r="B56" s="168"/>
      <c r="C56" s="278"/>
      <c r="D56" s="168"/>
      <c r="E56" s="168"/>
      <c r="F56" s="324"/>
    </row>
    <row r="57" spans="1:6" ht="15.6">
      <c r="A57" s="155"/>
      <c r="B57" s="156"/>
      <c r="C57" s="274"/>
      <c r="D57" s="157"/>
      <c r="E57" s="157"/>
      <c r="F57" s="325"/>
    </row>
    <row r="58" spans="1:6" ht="15.6">
      <c r="A58" s="159" t="s">
        <v>138</v>
      </c>
      <c r="B58" s="465"/>
      <c r="C58" s="275" t="s">
        <v>154</v>
      </c>
      <c r="D58" s="164" t="s">
        <v>127</v>
      </c>
      <c r="E58" s="466"/>
      <c r="F58" s="161"/>
    </row>
    <row r="59" spans="1:6" ht="15.6">
      <c r="A59" s="195"/>
      <c r="B59" s="196"/>
      <c r="C59" s="275" t="s">
        <v>141</v>
      </c>
      <c r="D59" s="164" t="s">
        <v>128</v>
      </c>
      <c r="E59" s="466"/>
      <c r="F59" s="161"/>
    </row>
    <row r="60" spans="1:6">
      <c r="A60" s="163"/>
      <c r="B60" s="162"/>
      <c r="C60" s="276"/>
      <c r="D60" s="160"/>
      <c r="E60" s="160"/>
      <c r="F60" s="161"/>
    </row>
    <row r="61" spans="1:6" ht="15.6">
      <c r="A61" s="163"/>
      <c r="B61" s="160"/>
      <c r="C61" s="275" t="s">
        <v>155</v>
      </c>
      <c r="D61" s="160"/>
      <c r="E61" s="160"/>
      <c r="F61" s="161"/>
    </row>
    <row r="62" spans="1:6" ht="15.6">
      <c r="A62" s="163"/>
      <c r="B62" s="160"/>
      <c r="C62" s="277" t="s">
        <v>156</v>
      </c>
      <c r="D62" s="160"/>
      <c r="E62" s="160"/>
      <c r="F62" s="190" t="s">
        <v>157</v>
      </c>
    </row>
    <row r="63" spans="1:6" ht="31.2">
      <c r="A63" s="163"/>
      <c r="B63" s="164" t="s">
        <v>129</v>
      </c>
      <c r="C63" s="302" t="s">
        <v>158</v>
      </c>
      <c r="D63" s="164" t="s">
        <v>129</v>
      </c>
      <c r="E63" s="164" t="s">
        <v>159</v>
      </c>
      <c r="F63" s="271" t="s">
        <v>198</v>
      </c>
    </row>
    <row r="64" spans="1:6">
      <c r="A64" s="163" t="s">
        <v>20</v>
      </c>
      <c r="B64" s="160" t="s">
        <v>130</v>
      </c>
      <c r="C64" s="468"/>
      <c r="D64" s="192" t="s">
        <v>131</v>
      </c>
      <c r="E64" s="467"/>
      <c r="F64" s="320">
        <f>C64*E64</f>
        <v>0</v>
      </c>
    </row>
    <row r="65" spans="1:6">
      <c r="A65" s="163" t="s">
        <v>132</v>
      </c>
      <c r="B65" s="160" t="s">
        <v>133</v>
      </c>
      <c r="C65" s="468"/>
      <c r="D65" s="192" t="s">
        <v>134</v>
      </c>
      <c r="E65" s="467"/>
      <c r="F65" s="321">
        <f>C65*E65/100</f>
        <v>0</v>
      </c>
    </row>
    <row r="66" spans="1:6">
      <c r="A66" s="163" t="s">
        <v>113</v>
      </c>
      <c r="B66" s="467"/>
      <c r="C66" s="468"/>
      <c r="D66" s="193" t="s">
        <v>160</v>
      </c>
      <c r="E66" s="467"/>
      <c r="F66" s="322">
        <f>C66*E66</f>
        <v>0</v>
      </c>
    </row>
    <row r="67" spans="1:6">
      <c r="A67" s="163" t="s">
        <v>114</v>
      </c>
      <c r="B67" s="467"/>
      <c r="C67" s="468"/>
      <c r="D67" s="193" t="s">
        <v>160</v>
      </c>
      <c r="E67" s="467"/>
      <c r="F67" s="322">
        <f>C67*E67</f>
        <v>0</v>
      </c>
    </row>
    <row r="68" spans="1:6" ht="15.6">
      <c r="A68" s="165" t="s">
        <v>135</v>
      </c>
      <c r="B68" s="160"/>
      <c r="C68" s="276"/>
      <c r="D68" s="160"/>
      <c r="E68" s="166"/>
      <c r="F68" s="323"/>
    </row>
    <row r="69" spans="1:6">
      <c r="A69" s="469"/>
      <c r="B69" s="465"/>
      <c r="C69" s="468"/>
      <c r="D69" s="470"/>
      <c r="E69" s="467"/>
      <c r="F69" s="471"/>
    </row>
    <row r="70" spans="1:6">
      <c r="A70" s="469"/>
      <c r="B70" s="465"/>
      <c r="C70" s="468"/>
      <c r="D70" s="470"/>
      <c r="E70" s="467"/>
      <c r="F70" s="471"/>
    </row>
    <row r="71" spans="1:6">
      <c r="A71" s="469"/>
      <c r="B71" s="465"/>
      <c r="C71" s="468"/>
      <c r="D71" s="470"/>
      <c r="E71" s="467"/>
      <c r="F71" s="471"/>
    </row>
    <row r="72" spans="1:6">
      <c r="A72" s="469"/>
      <c r="B72" s="465"/>
      <c r="C72" s="468"/>
      <c r="D72" s="470"/>
      <c r="E72" s="467"/>
      <c r="F72" s="471"/>
    </row>
    <row r="73" spans="1:6">
      <c r="A73" s="469"/>
      <c r="B73" s="465"/>
      <c r="C73" s="468"/>
      <c r="D73" s="465"/>
      <c r="E73" s="467"/>
      <c r="F73" s="471"/>
    </row>
    <row r="74" spans="1:6" ht="15.6" thickBot="1">
      <c r="A74" s="167"/>
      <c r="B74" s="168"/>
      <c r="C74" s="278"/>
      <c r="D74" s="168"/>
      <c r="E74" s="168"/>
      <c r="F74" s="324"/>
    </row>
    <row r="75" spans="1:6" ht="15.6">
      <c r="A75" s="155"/>
      <c r="B75" s="156"/>
      <c r="C75" s="274"/>
      <c r="D75" s="157"/>
      <c r="E75" s="157"/>
      <c r="F75" s="325"/>
    </row>
    <row r="76" spans="1:6" ht="15.6">
      <c r="A76" s="159" t="s">
        <v>139</v>
      </c>
      <c r="B76" s="465"/>
      <c r="C76" s="275" t="s">
        <v>154</v>
      </c>
      <c r="D76" s="164" t="s">
        <v>127</v>
      </c>
      <c r="E76" s="466"/>
      <c r="F76" s="161"/>
    </row>
    <row r="77" spans="1:6" ht="15.6">
      <c r="A77" s="195"/>
      <c r="B77" s="196"/>
      <c r="C77" s="275" t="s">
        <v>141</v>
      </c>
      <c r="D77" s="164" t="s">
        <v>128</v>
      </c>
      <c r="E77" s="466"/>
      <c r="F77" s="161"/>
    </row>
    <row r="78" spans="1:6">
      <c r="A78" s="163"/>
      <c r="B78" s="162"/>
      <c r="C78" s="276"/>
      <c r="D78" s="160"/>
      <c r="E78" s="160"/>
      <c r="F78" s="161"/>
    </row>
    <row r="79" spans="1:6" ht="15.6">
      <c r="A79" s="163"/>
      <c r="B79" s="160"/>
      <c r="C79" s="275" t="s">
        <v>155</v>
      </c>
      <c r="D79" s="160"/>
      <c r="E79" s="160"/>
      <c r="F79" s="161"/>
    </row>
    <row r="80" spans="1:6" ht="15.6">
      <c r="A80" s="163"/>
      <c r="B80" s="160"/>
      <c r="C80" s="277" t="s">
        <v>156</v>
      </c>
      <c r="D80" s="160"/>
      <c r="E80" s="160"/>
      <c r="F80" s="190" t="s">
        <v>157</v>
      </c>
    </row>
    <row r="81" spans="1:6" ht="31.2">
      <c r="A81" s="163"/>
      <c r="B81" s="164" t="s">
        <v>129</v>
      </c>
      <c r="C81" s="302" t="s">
        <v>158</v>
      </c>
      <c r="D81" s="164" t="s">
        <v>129</v>
      </c>
      <c r="E81" s="164" t="s">
        <v>159</v>
      </c>
      <c r="F81" s="271" t="s">
        <v>198</v>
      </c>
    </row>
    <row r="82" spans="1:6">
      <c r="A82" s="163" t="s">
        <v>20</v>
      </c>
      <c r="B82" s="160" t="s">
        <v>130</v>
      </c>
      <c r="C82" s="468"/>
      <c r="D82" s="192" t="s">
        <v>131</v>
      </c>
      <c r="E82" s="467"/>
      <c r="F82" s="320">
        <f>C82*E82</f>
        <v>0</v>
      </c>
    </row>
    <row r="83" spans="1:6">
      <c r="A83" s="163" t="s">
        <v>132</v>
      </c>
      <c r="B83" s="160" t="s">
        <v>133</v>
      </c>
      <c r="C83" s="468"/>
      <c r="D83" s="192" t="s">
        <v>134</v>
      </c>
      <c r="E83" s="467"/>
      <c r="F83" s="321">
        <f>C83*E83/100</f>
        <v>0</v>
      </c>
    </row>
    <row r="84" spans="1:6">
      <c r="A84" s="163" t="s">
        <v>113</v>
      </c>
      <c r="B84" s="467"/>
      <c r="C84" s="468"/>
      <c r="D84" s="193" t="s">
        <v>160</v>
      </c>
      <c r="E84" s="467"/>
      <c r="F84" s="322">
        <f>C84*E84</f>
        <v>0</v>
      </c>
    </row>
    <row r="85" spans="1:6">
      <c r="A85" s="163" t="s">
        <v>114</v>
      </c>
      <c r="B85" s="467"/>
      <c r="C85" s="468"/>
      <c r="D85" s="193" t="s">
        <v>160</v>
      </c>
      <c r="E85" s="467"/>
      <c r="F85" s="322">
        <f>C85*E85</f>
        <v>0</v>
      </c>
    </row>
    <row r="86" spans="1:6" ht="15.6">
      <c r="A86" s="165" t="s">
        <v>135</v>
      </c>
      <c r="B86" s="160"/>
      <c r="C86" s="276"/>
      <c r="D86" s="160"/>
      <c r="E86" s="166"/>
      <c r="F86" s="323"/>
    </row>
    <row r="87" spans="1:6">
      <c r="A87" s="469"/>
      <c r="B87" s="465"/>
      <c r="C87" s="468"/>
      <c r="D87" s="470"/>
      <c r="E87" s="467"/>
      <c r="F87" s="471"/>
    </row>
    <row r="88" spans="1:6">
      <c r="A88" s="469"/>
      <c r="B88" s="465"/>
      <c r="C88" s="468"/>
      <c r="D88" s="470"/>
      <c r="E88" s="467"/>
      <c r="F88" s="471"/>
    </row>
    <row r="89" spans="1:6">
      <c r="A89" s="469"/>
      <c r="B89" s="465"/>
      <c r="C89" s="468"/>
      <c r="D89" s="470"/>
      <c r="E89" s="467"/>
      <c r="F89" s="471"/>
    </row>
    <row r="90" spans="1:6">
      <c r="A90" s="469"/>
      <c r="B90" s="465"/>
      <c r="C90" s="468"/>
      <c r="D90" s="470"/>
      <c r="E90" s="467"/>
      <c r="F90" s="471"/>
    </row>
    <row r="91" spans="1:6">
      <c r="A91" s="469"/>
      <c r="B91" s="465"/>
      <c r="C91" s="468"/>
      <c r="D91" s="465"/>
      <c r="E91" s="467"/>
      <c r="F91" s="471"/>
    </row>
    <row r="92" spans="1:6" ht="15.6" thickBot="1">
      <c r="A92" s="174"/>
      <c r="B92" s="175"/>
      <c r="C92" s="279"/>
      <c r="D92" s="175"/>
      <c r="E92" s="175"/>
      <c r="F92" s="326"/>
    </row>
    <row r="93" spans="1:6">
      <c r="A93" s="171"/>
      <c r="B93" s="157"/>
      <c r="C93" s="274"/>
      <c r="D93" s="157"/>
      <c r="E93" s="157"/>
      <c r="F93" s="325"/>
    </row>
    <row r="94" spans="1:6">
      <c r="A94" s="163"/>
      <c r="B94" s="160"/>
      <c r="C94" s="276"/>
      <c r="D94" s="160"/>
      <c r="E94" s="160"/>
      <c r="F94" s="323"/>
    </row>
    <row r="95" spans="1:6">
      <c r="A95" s="176" t="s">
        <v>123</v>
      </c>
      <c r="B95" s="160"/>
      <c r="C95" s="276"/>
      <c r="D95" s="160"/>
      <c r="E95" s="160"/>
      <c r="F95" s="327">
        <f>SUM(F10:F94)</f>
        <v>0</v>
      </c>
    </row>
    <row r="96" spans="1:6">
      <c r="A96" s="176" t="s">
        <v>124</v>
      </c>
      <c r="B96" s="160"/>
      <c r="C96" s="276"/>
      <c r="D96" s="160"/>
      <c r="E96" s="160"/>
      <c r="F96" s="472"/>
    </row>
    <row r="97" spans="1:6" s="160" customFormat="1">
      <c r="A97" s="172"/>
      <c r="C97" s="276"/>
      <c r="F97" s="328"/>
    </row>
    <row r="98" spans="1:6" ht="18" thickBot="1">
      <c r="A98" s="177" t="s">
        <v>125</v>
      </c>
      <c r="B98" s="160"/>
      <c r="C98" s="276"/>
      <c r="D98" s="160"/>
      <c r="E98" s="160"/>
      <c r="F98" s="329">
        <f>F95-F96</f>
        <v>0</v>
      </c>
    </row>
    <row r="99" spans="1:6" ht="16.2" thickTop="1" thickBot="1">
      <c r="A99" s="178"/>
      <c r="B99" s="173"/>
      <c r="C99" s="280"/>
      <c r="D99" s="173"/>
      <c r="E99" s="173"/>
      <c r="F99" s="179"/>
    </row>
    <row r="100" spans="1:6">
      <c r="A100" s="160"/>
      <c r="B100" s="160"/>
      <c r="C100" s="276"/>
      <c r="D100" s="160"/>
      <c r="E100" s="160"/>
      <c r="F100" s="160"/>
    </row>
    <row r="101" spans="1:6">
      <c r="A101" s="194" t="s">
        <v>161</v>
      </c>
    </row>
  </sheetData>
  <sheetProtection formatColumns="0" formatRows="0"/>
  <phoneticPr fontId="17" type="noConversion"/>
  <pageMargins left="0.65" right="0.36" top="0.56999999999999995" bottom="0.53" header="0.39370078740157483" footer="0.23"/>
  <pageSetup paperSize="9" scale="47" orientation="portrait" r:id="rId1"/>
  <headerFooter alignWithMargins="0">
    <oddFooter>&amp;L&amp;D&amp;R&amp;A -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O11"/>
  <sheetViews>
    <sheetView showGridLines="0" zoomScaleNormal="100" zoomScaleSheetLayoutView="100" workbookViewId="0">
      <selection activeCell="C5" sqref="C5"/>
    </sheetView>
  </sheetViews>
  <sheetFormatPr baseColWidth="10" defaultColWidth="11.44140625" defaultRowHeight="10.199999999999999"/>
  <cols>
    <col min="1" max="1" width="22.88671875" style="716" customWidth="1"/>
    <col min="2" max="2" width="27.109375" style="716" customWidth="1"/>
    <col min="3" max="3" width="33.6640625" style="716" customWidth="1"/>
    <col min="4" max="4" width="37.44140625" style="716" customWidth="1"/>
    <col min="5" max="5" width="8.6640625" style="716" customWidth="1"/>
    <col min="6" max="6" width="19.109375" style="716" customWidth="1"/>
    <col min="7" max="7" width="8.6640625" style="716" customWidth="1"/>
    <col min="8" max="9" width="23.5546875" style="716" customWidth="1"/>
    <col min="10" max="10" width="8.33203125" style="717" customWidth="1"/>
    <col min="11" max="16384" width="11.44140625" style="716"/>
  </cols>
  <sheetData>
    <row r="1" spans="1:15" s="715" customFormat="1" ht="37.799999999999997" customHeight="1">
      <c r="A1" s="782" t="str">
        <f>"Kosten für die Beschaffung von Energie zum Zwecke der Vorwärmung von Gas im Zusammenhang mit der Gasruckregelung im Sinne des § 11 Abs. 5 ARegV (ohne Energiesteuern) gemäß der VOLKER-Festlegung im Jahr " &amp;  Allgemeines!C12</f>
        <v>Kosten für die Beschaffung von Energie zum Zwecke der Vorwärmung von Gas im Zusammenhang mit der Gasruckregelung im Sinne des § 11 Abs. 5 ARegV (ohne Energiesteuern) gemäß der VOLKER-Festlegung im Jahr 2021</v>
      </c>
      <c r="B1" s="782"/>
      <c r="C1" s="782"/>
      <c r="D1" s="782"/>
      <c r="E1" s="782"/>
      <c r="F1" s="713"/>
      <c r="G1" s="713"/>
      <c r="H1" s="713"/>
      <c r="I1" s="713"/>
      <c r="J1" s="713"/>
      <c r="K1" s="714"/>
      <c r="L1" s="714"/>
    </row>
    <row r="2" spans="1:15" s="715" customFormat="1" ht="21">
      <c r="A2" s="722"/>
      <c r="B2" s="713"/>
      <c r="C2" s="713"/>
      <c r="D2" s="713"/>
      <c r="E2" s="713"/>
      <c r="F2" s="713"/>
      <c r="G2" s="713"/>
      <c r="H2" s="713"/>
      <c r="I2" s="713"/>
      <c r="J2" s="713"/>
      <c r="K2" s="714"/>
      <c r="L2" s="714"/>
    </row>
    <row r="3" spans="1:15" ht="10.8" thickBot="1"/>
    <row r="4" spans="1:15" s="384" customFormat="1" ht="54.6" customHeight="1">
      <c r="A4" s="780" t="s">
        <v>588</v>
      </c>
      <c r="B4" s="781"/>
      <c r="C4" s="669" t="s">
        <v>489</v>
      </c>
      <c r="O4" s="528"/>
    </row>
    <row r="5" spans="1:15" s="384" customFormat="1" ht="54.6" customHeight="1">
      <c r="A5" s="705" t="s">
        <v>210</v>
      </c>
      <c r="B5" s="706"/>
      <c r="C5" s="670"/>
      <c r="D5" s="723" t="str">
        <f>IF(C5&gt;0,"Betrag ist im Antragsschreiben oder gesonderter Anlage näher zu erläutern, die Ermittlung darzustellen sowie geeignete Nachweise vorzulegen","")</f>
        <v/>
      </c>
      <c r="E5" s="541"/>
      <c r="O5" s="528"/>
    </row>
    <row r="6" spans="1:15" s="384" customFormat="1" ht="52.8" customHeight="1">
      <c r="A6" s="796" t="s">
        <v>608</v>
      </c>
      <c r="B6" s="797"/>
      <c r="C6" s="671"/>
      <c r="F6" s="541"/>
      <c r="O6" s="528"/>
    </row>
    <row r="7" spans="1:15" s="384" customFormat="1" ht="24.6" customHeight="1" thickBot="1">
      <c r="A7" s="707" t="s">
        <v>485</v>
      </c>
      <c r="B7" s="708"/>
      <c r="C7" s="672">
        <f>C5-C6</f>
        <v>0</v>
      </c>
      <c r="F7" s="541"/>
      <c r="O7" s="528"/>
    </row>
    <row r="10" spans="1:15" ht="13.2">
      <c r="C10" s="723"/>
    </row>
    <row r="11" spans="1:15" ht="52.2" customHeight="1">
      <c r="C11" s="723" t="str">
        <f>IF(C7&gt;0,"Ist-Kosten des Jahres 2015 sind gesondert zu erläutern: Höhe der Kosten, Kostenposition im EHB 2015, Ermittlung, Nachweise","")</f>
        <v/>
      </c>
    </row>
  </sheetData>
  <sheetProtection formatCells="0" formatColumns="0" formatRows="0" insertHyperlinks="0"/>
  <mergeCells count="3">
    <mergeCell ref="A4:B4"/>
    <mergeCell ref="A1:E1"/>
    <mergeCell ref="A6:B6"/>
  </mergeCells>
  <printOptions horizontalCentered="1"/>
  <pageMargins left="0.43307086614173229" right="0.27559055118110237" top="0.59055118110236227" bottom="0.47244094488188981" header="0.51181102362204722"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K23"/>
  <sheetViews>
    <sheetView zoomScaleNormal="100" zoomScaleSheetLayoutView="100" workbookViewId="0">
      <selection activeCell="A5" sqref="A5:XFD5"/>
    </sheetView>
  </sheetViews>
  <sheetFormatPr baseColWidth="10" defaultRowHeight="12.75" customHeight="1"/>
  <cols>
    <col min="1" max="1" width="112.6640625" style="240" customWidth="1"/>
    <col min="2" max="2" width="32.33203125" style="240" customWidth="1"/>
    <col min="3" max="3" width="28.88671875" style="240" customWidth="1"/>
    <col min="4" max="4" width="23" style="240" customWidth="1"/>
    <col min="5" max="5" width="2.6640625" style="240" customWidth="1"/>
    <col min="6" max="6" width="15.6640625" style="241" customWidth="1"/>
    <col min="7" max="10" width="15.6640625" style="240" customWidth="1"/>
    <col min="11" max="11" width="2.6640625" style="240" customWidth="1"/>
    <col min="12" max="254" width="11.44140625" style="240"/>
    <col min="255" max="255" width="2.6640625" style="240" customWidth="1"/>
    <col min="256" max="256" width="64.6640625" style="240" customWidth="1"/>
    <col min="257" max="260" width="15.6640625" style="240" customWidth="1"/>
    <col min="261" max="261" width="2.6640625" style="240" customWidth="1"/>
    <col min="262" max="266" width="15.6640625" style="240" customWidth="1"/>
    <col min="267" max="267" width="2.6640625" style="240" customWidth="1"/>
    <col min="268" max="510" width="11.44140625" style="240"/>
    <col min="511" max="511" width="2.6640625" style="240" customWidth="1"/>
    <col min="512" max="512" width="64.6640625" style="240" customWidth="1"/>
    <col min="513" max="516" width="15.6640625" style="240" customWidth="1"/>
    <col min="517" max="517" width="2.6640625" style="240" customWidth="1"/>
    <col min="518" max="522" width="15.6640625" style="240" customWidth="1"/>
    <col min="523" max="523" width="2.6640625" style="240" customWidth="1"/>
    <col min="524" max="766" width="11.44140625" style="240"/>
    <col min="767" max="767" width="2.6640625" style="240" customWidth="1"/>
    <col min="768" max="768" width="64.6640625" style="240" customWidth="1"/>
    <col min="769" max="772" width="15.6640625" style="240" customWidth="1"/>
    <col min="773" max="773" width="2.6640625" style="240" customWidth="1"/>
    <col min="774" max="778" width="15.6640625" style="240" customWidth="1"/>
    <col min="779" max="779" width="2.6640625" style="240" customWidth="1"/>
    <col min="780" max="1022" width="11.44140625" style="240"/>
    <col min="1023" max="1023" width="2.6640625" style="240" customWidth="1"/>
    <col min="1024" max="1024" width="64.6640625" style="240" customWidth="1"/>
    <col min="1025" max="1028" width="15.6640625" style="240" customWidth="1"/>
    <col min="1029" max="1029" width="2.6640625" style="240" customWidth="1"/>
    <col min="1030" max="1034" width="15.6640625" style="240" customWidth="1"/>
    <col min="1035" max="1035" width="2.6640625" style="240" customWidth="1"/>
    <col min="1036" max="1278" width="11.44140625" style="240"/>
    <col min="1279" max="1279" width="2.6640625" style="240" customWidth="1"/>
    <col min="1280" max="1280" width="64.6640625" style="240" customWidth="1"/>
    <col min="1281" max="1284" width="15.6640625" style="240" customWidth="1"/>
    <col min="1285" max="1285" width="2.6640625" style="240" customWidth="1"/>
    <col min="1286" max="1290" width="15.6640625" style="240" customWidth="1"/>
    <col min="1291" max="1291" width="2.6640625" style="240" customWidth="1"/>
    <col min="1292" max="1534" width="11.44140625" style="240"/>
    <col min="1535" max="1535" width="2.6640625" style="240" customWidth="1"/>
    <col min="1536" max="1536" width="64.6640625" style="240" customWidth="1"/>
    <col min="1537" max="1540" width="15.6640625" style="240" customWidth="1"/>
    <col min="1541" max="1541" width="2.6640625" style="240" customWidth="1"/>
    <col min="1542" max="1546" width="15.6640625" style="240" customWidth="1"/>
    <col min="1547" max="1547" width="2.6640625" style="240" customWidth="1"/>
    <col min="1548" max="1790" width="11.44140625" style="240"/>
    <col min="1791" max="1791" width="2.6640625" style="240" customWidth="1"/>
    <col min="1792" max="1792" width="64.6640625" style="240" customWidth="1"/>
    <col min="1793" max="1796" width="15.6640625" style="240" customWidth="1"/>
    <col min="1797" max="1797" width="2.6640625" style="240" customWidth="1"/>
    <col min="1798" max="1802" width="15.6640625" style="240" customWidth="1"/>
    <col min="1803" max="1803" width="2.6640625" style="240" customWidth="1"/>
    <col min="1804" max="2046" width="11.44140625" style="240"/>
    <col min="2047" max="2047" width="2.6640625" style="240" customWidth="1"/>
    <col min="2048" max="2048" width="64.6640625" style="240" customWidth="1"/>
    <col min="2049" max="2052" width="15.6640625" style="240" customWidth="1"/>
    <col min="2053" max="2053" width="2.6640625" style="240" customWidth="1"/>
    <col min="2054" max="2058" width="15.6640625" style="240" customWidth="1"/>
    <col min="2059" max="2059" width="2.6640625" style="240" customWidth="1"/>
    <col min="2060" max="2302" width="11.44140625" style="240"/>
    <col min="2303" max="2303" width="2.6640625" style="240" customWidth="1"/>
    <col min="2304" max="2304" width="64.6640625" style="240" customWidth="1"/>
    <col min="2305" max="2308" width="15.6640625" style="240" customWidth="1"/>
    <col min="2309" max="2309" width="2.6640625" style="240" customWidth="1"/>
    <col min="2310" max="2314" width="15.6640625" style="240" customWidth="1"/>
    <col min="2315" max="2315" width="2.6640625" style="240" customWidth="1"/>
    <col min="2316" max="2558" width="11.44140625" style="240"/>
    <col min="2559" max="2559" width="2.6640625" style="240" customWidth="1"/>
    <col min="2560" max="2560" width="64.6640625" style="240" customWidth="1"/>
    <col min="2561" max="2564" width="15.6640625" style="240" customWidth="1"/>
    <col min="2565" max="2565" width="2.6640625" style="240" customWidth="1"/>
    <col min="2566" max="2570" width="15.6640625" style="240" customWidth="1"/>
    <col min="2571" max="2571" width="2.6640625" style="240" customWidth="1"/>
    <col min="2572" max="2814" width="11.44140625" style="240"/>
    <col min="2815" max="2815" width="2.6640625" style="240" customWidth="1"/>
    <col min="2816" max="2816" width="64.6640625" style="240" customWidth="1"/>
    <col min="2817" max="2820" width="15.6640625" style="240" customWidth="1"/>
    <col min="2821" max="2821" width="2.6640625" style="240" customWidth="1"/>
    <col min="2822" max="2826" width="15.6640625" style="240" customWidth="1"/>
    <col min="2827" max="2827" width="2.6640625" style="240" customWidth="1"/>
    <col min="2828" max="3070" width="11.44140625" style="240"/>
    <col min="3071" max="3071" width="2.6640625" style="240" customWidth="1"/>
    <col min="3072" max="3072" width="64.6640625" style="240" customWidth="1"/>
    <col min="3073" max="3076" width="15.6640625" style="240" customWidth="1"/>
    <col min="3077" max="3077" width="2.6640625" style="240" customWidth="1"/>
    <col min="3078" max="3082" width="15.6640625" style="240" customWidth="1"/>
    <col min="3083" max="3083" width="2.6640625" style="240" customWidth="1"/>
    <col min="3084" max="3326" width="11.44140625" style="240"/>
    <col min="3327" max="3327" width="2.6640625" style="240" customWidth="1"/>
    <col min="3328" max="3328" width="64.6640625" style="240" customWidth="1"/>
    <col min="3329" max="3332" width="15.6640625" style="240" customWidth="1"/>
    <col min="3333" max="3333" width="2.6640625" style="240" customWidth="1"/>
    <col min="3334" max="3338" width="15.6640625" style="240" customWidth="1"/>
    <col min="3339" max="3339" width="2.6640625" style="240" customWidth="1"/>
    <col min="3340" max="3582" width="11.44140625" style="240"/>
    <col min="3583" max="3583" width="2.6640625" style="240" customWidth="1"/>
    <col min="3584" max="3584" width="64.6640625" style="240" customWidth="1"/>
    <col min="3585" max="3588" width="15.6640625" style="240" customWidth="1"/>
    <col min="3589" max="3589" width="2.6640625" style="240" customWidth="1"/>
    <col min="3590" max="3594" width="15.6640625" style="240" customWidth="1"/>
    <col min="3595" max="3595" width="2.6640625" style="240" customWidth="1"/>
    <col min="3596" max="3838" width="11.44140625" style="240"/>
    <col min="3839" max="3839" width="2.6640625" style="240" customWidth="1"/>
    <col min="3840" max="3840" width="64.6640625" style="240" customWidth="1"/>
    <col min="3841" max="3844" width="15.6640625" style="240" customWidth="1"/>
    <col min="3845" max="3845" width="2.6640625" style="240" customWidth="1"/>
    <col min="3846" max="3850" width="15.6640625" style="240" customWidth="1"/>
    <col min="3851" max="3851" width="2.6640625" style="240" customWidth="1"/>
    <col min="3852" max="4094" width="11.44140625" style="240"/>
    <col min="4095" max="4095" width="2.6640625" style="240" customWidth="1"/>
    <col min="4096" max="4096" width="64.6640625" style="240" customWidth="1"/>
    <col min="4097" max="4100" width="15.6640625" style="240" customWidth="1"/>
    <col min="4101" max="4101" width="2.6640625" style="240" customWidth="1"/>
    <col min="4102" max="4106" width="15.6640625" style="240" customWidth="1"/>
    <col min="4107" max="4107" width="2.6640625" style="240" customWidth="1"/>
    <col min="4108" max="4350" width="11.44140625" style="240"/>
    <col min="4351" max="4351" width="2.6640625" style="240" customWidth="1"/>
    <col min="4352" max="4352" width="64.6640625" style="240" customWidth="1"/>
    <col min="4353" max="4356" width="15.6640625" style="240" customWidth="1"/>
    <col min="4357" max="4357" width="2.6640625" style="240" customWidth="1"/>
    <col min="4358" max="4362" width="15.6640625" style="240" customWidth="1"/>
    <col min="4363" max="4363" width="2.6640625" style="240" customWidth="1"/>
    <col min="4364" max="4606" width="11.44140625" style="240"/>
    <col min="4607" max="4607" width="2.6640625" style="240" customWidth="1"/>
    <col min="4608" max="4608" width="64.6640625" style="240" customWidth="1"/>
    <col min="4609" max="4612" width="15.6640625" style="240" customWidth="1"/>
    <col min="4613" max="4613" width="2.6640625" style="240" customWidth="1"/>
    <col min="4614" max="4618" width="15.6640625" style="240" customWidth="1"/>
    <col min="4619" max="4619" width="2.6640625" style="240" customWidth="1"/>
    <col min="4620" max="4862" width="11.44140625" style="240"/>
    <col min="4863" max="4863" width="2.6640625" style="240" customWidth="1"/>
    <col min="4864" max="4864" width="64.6640625" style="240" customWidth="1"/>
    <col min="4865" max="4868" width="15.6640625" style="240" customWidth="1"/>
    <col min="4869" max="4869" width="2.6640625" style="240" customWidth="1"/>
    <col min="4870" max="4874" width="15.6640625" style="240" customWidth="1"/>
    <col min="4875" max="4875" width="2.6640625" style="240" customWidth="1"/>
    <col min="4876" max="5118" width="11.44140625" style="240"/>
    <col min="5119" max="5119" width="2.6640625" style="240" customWidth="1"/>
    <col min="5120" max="5120" width="64.6640625" style="240" customWidth="1"/>
    <col min="5121" max="5124" width="15.6640625" style="240" customWidth="1"/>
    <col min="5125" max="5125" width="2.6640625" style="240" customWidth="1"/>
    <col min="5126" max="5130" width="15.6640625" style="240" customWidth="1"/>
    <col min="5131" max="5131" width="2.6640625" style="240" customWidth="1"/>
    <col min="5132" max="5374" width="11.44140625" style="240"/>
    <col min="5375" max="5375" width="2.6640625" style="240" customWidth="1"/>
    <col min="5376" max="5376" width="64.6640625" style="240" customWidth="1"/>
    <col min="5377" max="5380" width="15.6640625" style="240" customWidth="1"/>
    <col min="5381" max="5381" width="2.6640625" style="240" customWidth="1"/>
    <col min="5382" max="5386" width="15.6640625" style="240" customWidth="1"/>
    <col min="5387" max="5387" width="2.6640625" style="240" customWidth="1"/>
    <col min="5388" max="5630" width="11.44140625" style="240"/>
    <col min="5631" max="5631" width="2.6640625" style="240" customWidth="1"/>
    <col min="5632" max="5632" width="64.6640625" style="240" customWidth="1"/>
    <col min="5633" max="5636" width="15.6640625" style="240" customWidth="1"/>
    <col min="5637" max="5637" width="2.6640625" style="240" customWidth="1"/>
    <col min="5638" max="5642" width="15.6640625" style="240" customWidth="1"/>
    <col min="5643" max="5643" width="2.6640625" style="240" customWidth="1"/>
    <col min="5644" max="5886" width="11.44140625" style="240"/>
    <col min="5887" max="5887" width="2.6640625" style="240" customWidth="1"/>
    <col min="5888" max="5888" width="64.6640625" style="240" customWidth="1"/>
    <col min="5889" max="5892" width="15.6640625" style="240" customWidth="1"/>
    <col min="5893" max="5893" width="2.6640625" style="240" customWidth="1"/>
    <col min="5894" max="5898" width="15.6640625" style="240" customWidth="1"/>
    <col min="5899" max="5899" width="2.6640625" style="240" customWidth="1"/>
    <col min="5900" max="6142" width="11.44140625" style="240"/>
    <col min="6143" max="6143" width="2.6640625" style="240" customWidth="1"/>
    <col min="6144" max="6144" width="64.6640625" style="240" customWidth="1"/>
    <col min="6145" max="6148" width="15.6640625" style="240" customWidth="1"/>
    <col min="6149" max="6149" width="2.6640625" style="240" customWidth="1"/>
    <col min="6150" max="6154" width="15.6640625" style="240" customWidth="1"/>
    <col min="6155" max="6155" width="2.6640625" style="240" customWidth="1"/>
    <col min="6156" max="6398" width="11.44140625" style="240"/>
    <col min="6399" max="6399" width="2.6640625" style="240" customWidth="1"/>
    <col min="6400" max="6400" width="64.6640625" style="240" customWidth="1"/>
    <col min="6401" max="6404" width="15.6640625" style="240" customWidth="1"/>
    <col min="6405" max="6405" width="2.6640625" style="240" customWidth="1"/>
    <col min="6406" max="6410" width="15.6640625" style="240" customWidth="1"/>
    <col min="6411" max="6411" width="2.6640625" style="240" customWidth="1"/>
    <col min="6412" max="6654" width="11.44140625" style="240"/>
    <col min="6655" max="6655" width="2.6640625" style="240" customWidth="1"/>
    <col min="6656" max="6656" width="64.6640625" style="240" customWidth="1"/>
    <col min="6657" max="6660" width="15.6640625" style="240" customWidth="1"/>
    <col min="6661" max="6661" width="2.6640625" style="240" customWidth="1"/>
    <col min="6662" max="6666" width="15.6640625" style="240" customWidth="1"/>
    <col min="6667" max="6667" width="2.6640625" style="240" customWidth="1"/>
    <col min="6668" max="6910" width="11.44140625" style="240"/>
    <col min="6911" max="6911" width="2.6640625" style="240" customWidth="1"/>
    <col min="6912" max="6912" width="64.6640625" style="240" customWidth="1"/>
    <col min="6913" max="6916" width="15.6640625" style="240" customWidth="1"/>
    <col min="6917" max="6917" width="2.6640625" style="240" customWidth="1"/>
    <col min="6918" max="6922" width="15.6640625" style="240" customWidth="1"/>
    <col min="6923" max="6923" width="2.6640625" style="240" customWidth="1"/>
    <col min="6924" max="7166" width="11.44140625" style="240"/>
    <col min="7167" max="7167" width="2.6640625" style="240" customWidth="1"/>
    <col min="7168" max="7168" width="64.6640625" style="240" customWidth="1"/>
    <col min="7169" max="7172" width="15.6640625" style="240" customWidth="1"/>
    <col min="7173" max="7173" width="2.6640625" style="240" customWidth="1"/>
    <col min="7174" max="7178" width="15.6640625" style="240" customWidth="1"/>
    <col min="7179" max="7179" width="2.6640625" style="240" customWidth="1"/>
    <col min="7180" max="7422" width="11.44140625" style="240"/>
    <col min="7423" max="7423" width="2.6640625" style="240" customWidth="1"/>
    <col min="7424" max="7424" width="64.6640625" style="240" customWidth="1"/>
    <col min="7425" max="7428" width="15.6640625" style="240" customWidth="1"/>
    <col min="7429" max="7429" width="2.6640625" style="240" customWidth="1"/>
    <col min="7430" max="7434" width="15.6640625" style="240" customWidth="1"/>
    <col min="7435" max="7435" width="2.6640625" style="240" customWidth="1"/>
    <col min="7436" max="7678" width="11.44140625" style="240"/>
    <col min="7679" max="7679" width="2.6640625" style="240" customWidth="1"/>
    <col min="7680" max="7680" width="64.6640625" style="240" customWidth="1"/>
    <col min="7681" max="7684" width="15.6640625" style="240" customWidth="1"/>
    <col min="7685" max="7685" width="2.6640625" style="240" customWidth="1"/>
    <col min="7686" max="7690" width="15.6640625" style="240" customWidth="1"/>
    <col min="7691" max="7691" width="2.6640625" style="240" customWidth="1"/>
    <col min="7692" max="7934" width="11.44140625" style="240"/>
    <col min="7935" max="7935" width="2.6640625" style="240" customWidth="1"/>
    <col min="7936" max="7936" width="64.6640625" style="240" customWidth="1"/>
    <col min="7937" max="7940" width="15.6640625" style="240" customWidth="1"/>
    <col min="7941" max="7941" width="2.6640625" style="240" customWidth="1"/>
    <col min="7942" max="7946" width="15.6640625" style="240" customWidth="1"/>
    <col min="7947" max="7947" width="2.6640625" style="240" customWidth="1"/>
    <col min="7948" max="8190" width="11.44140625" style="240"/>
    <col min="8191" max="8191" width="2.6640625" style="240" customWidth="1"/>
    <col min="8192" max="8192" width="64.6640625" style="240" customWidth="1"/>
    <col min="8193" max="8196" width="15.6640625" style="240" customWidth="1"/>
    <col min="8197" max="8197" width="2.6640625" style="240" customWidth="1"/>
    <col min="8198" max="8202" width="15.6640625" style="240" customWidth="1"/>
    <col min="8203" max="8203" width="2.6640625" style="240" customWidth="1"/>
    <col min="8204" max="8446" width="11.44140625" style="240"/>
    <col min="8447" max="8447" width="2.6640625" style="240" customWidth="1"/>
    <col min="8448" max="8448" width="64.6640625" style="240" customWidth="1"/>
    <col min="8449" max="8452" width="15.6640625" style="240" customWidth="1"/>
    <col min="8453" max="8453" width="2.6640625" style="240" customWidth="1"/>
    <col min="8454" max="8458" width="15.6640625" style="240" customWidth="1"/>
    <col min="8459" max="8459" width="2.6640625" style="240" customWidth="1"/>
    <col min="8460" max="8702" width="11.44140625" style="240"/>
    <col min="8703" max="8703" width="2.6640625" style="240" customWidth="1"/>
    <col min="8704" max="8704" width="64.6640625" style="240" customWidth="1"/>
    <col min="8705" max="8708" width="15.6640625" style="240" customWidth="1"/>
    <col min="8709" max="8709" width="2.6640625" style="240" customWidth="1"/>
    <col min="8710" max="8714" width="15.6640625" style="240" customWidth="1"/>
    <col min="8715" max="8715" width="2.6640625" style="240" customWidth="1"/>
    <col min="8716" max="8958" width="11.44140625" style="240"/>
    <col min="8959" max="8959" width="2.6640625" style="240" customWidth="1"/>
    <col min="8960" max="8960" width="64.6640625" style="240" customWidth="1"/>
    <col min="8961" max="8964" width="15.6640625" style="240" customWidth="1"/>
    <col min="8965" max="8965" width="2.6640625" style="240" customWidth="1"/>
    <col min="8966" max="8970" width="15.6640625" style="240" customWidth="1"/>
    <col min="8971" max="8971" width="2.6640625" style="240" customWidth="1"/>
    <col min="8972" max="9214" width="11.44140625" style="240"/>
    <col min="9215" max="9215" width="2.6640625" style="240" customWidth="1"/>
    <col min="9216" max="9216" width="64.6640625" style="240" customWidth="1"/>
    <col min="9217" max="9220" width="15.6640625" style="240" customWidth="1"/>
    <col min="9221" max="9221" width="2.6640625" style="240" customWidth="1"/>
    <col min="9222" max="9226" width="15.6640625" style="240" customWidth="1"/>
    <col min="9227" max="9227" width="2.6640625" style="240" customWidth="1"/>
    <col min="9228" max="9470" width="11.44140625" style="240"/>
    <col min="9471" max="9471" width="2.6640625" style="240" customWidth="1"/>
    <col min="9472" max="9472" width="64.6640625" style="240" customWidth="1"/>
    <col min="9473" max="9476" width="15.6640625" style="240" customWidth="1"/>
    <col min="9477" max="9477" width="2.6640625" style="240" customWidth="1"/>
    <col min="9478" max="9482" width="15.6640625" style="240" customWidth="1"/>
    <col min="9483" max="9483" width="2.6640625" style="240" customWidth="1"/>
    <col min="9484" max="9726" width="11.44140625" style="240"/>
    <col min="9727" max="9727" width="2.6640625" style="240" customWidth="1"/>
    <col min="9728" max="9728" width="64.6640625" style="240" customWidth="1"/>
    <col min="9729" max="9732" width="15.6640625" style="240" customWidth="1"/>
    <col min="9733" max="9733" width="2.6640625" style="240" customWidth="1"/>
    <col min="9734" max="9738" width="15.6640625" style="240" customWidth="1"/>
    <col min="9739" max="9739" width="2.6640625" style="240" customWidth="1"/>
    <col min="9740" max="9982" width="11.44140625" style="240"/>
    <col min="9983" max="9983" width="2.6640625" style="240" customWidth="1"/>
    <col min="9984" max="9984" width="64.6640625" style="240" customWidth="1"/>
    <col min="9985" max="9988" width="15.6640625" style="240" customWidth="1"/>
    <col min="9989" max="9989" width="2.6640625" style="240" customWidth="1"/>
    <col min="9990" max="9994" width="15.6640625" style="240" customWidth="1"/>
    <col min="9995" max="9995" width="2.6640625" style="240" customWidth="1"/>
    <col min="9996" max="10238" width="11.44140625" style="240"/>
    <col min="10239" max="10239" width="2.6640625" style="240" customWidth="1"/>
    <col min="10240" max="10240" width="64.6640625" style="240" customWidth="1"/>
    <col min="10241" max="10244" width="15.6640625" style="240" customWidth="1"/>
    <col min="10245" max="10245" width="2.6640625" style="240" customWidth="1"/>
    <col min="10246" max="10250" width="15.6640625" style="240" customWidth="1"/>
    <col min="10251" max="10251" width="2.6640625" style="240" customWidth="1"/>
    <col min="10252" max="10494" width="11.44140625" style="240"/>
    <col min="10495" max="10495" width="2.6640625" style="240" customWidth="1"/>
    <col min="10496" max="10496" width="64.6640625" style="240" customWidth="1"/>
    <col min="10497" max="10500" width="15.6640625" style="240" customWidth="1"/>
    <col min="10501" max="10501" width="2.6640625" style="240" customWidth="1"/>
    <col min="10502" max="10506" width="15.6640625" style="240" customWidth="1"/>
    <col min="10507" max="10507" width="2.6640625" style="240" customWidth="1"/>
    <col min="10508" max="10750" width="11.44140625" style="240"/>
    <col min="10751" max="10751" width="2.6640625" style="240" customWidth="1"/>
    <col min="10752" max="10752" width="64.6640625" style="240" customWidth="1"/>
    <col min="10753" max="10756" width="15.6640625" style="240" customWidth="1"/>
    <col min="10757" max="10757" width="2.6640625" style="240" customWidth="1"/>
    <col min="10758" max="10762" width="15.6640625" style="240" customWidth="1"/>
    <col min="10763" max="10763" width="2.6640625" style="240" customWidth="1"/>
    <col min="10764" max="11006" width="11.44140625" style="240"/>
    <col min="11007" max="11007" width="2.6640625" style="240" customWidth="1"/>
    <col min="11008" max="11008" width="64.6640625" style="240" customWidth="1"/>
    <col min="11009" max="11012" width="15.6640625" style="240" customWidth="1"/>
    <col min="11013" max="11013" width="2.6640625" style="240" customWidth="1"/>
    <col min="11014" max="11018" width="15.6640625" style="240" customWidth="1"/>
    <col min="11019" max="11019" width="2.6640625" style="240" customWidth="1"/>
    <col min="11020" max="11262" width="11.44140625" style="240"/>
    <col min="11263" max="11263" width="2.6640625" style="240" customWidth="1"/>
    <col min="11264" max="11264" width="64.6640625" style="240" customWidth="1"/>
    <col min="11265" max="11268" width="15.6640625" style="240" customWidth="1"/>
    <col min="11269" max="11269" width="2.6640625" style="240" customWidth="1"/>
    <col min="11270" max="11274" width="15.6640625" style="240" customWidth="1"/>
    <col min="11275" max="11275" width="2.6640625" style="240" customWidth="1"/>
    <col min="11276" max="11518" width="11.44140625" style="240"/>
    <col min="11519" max="11519" width="2.6640625" style="240" customWidth="1"/>
    <col min="11520" max="11520" width="64.6640625" style="240" customWidth="1"/>
    <col min="11521" max="11524" width="15.6640625" style="240" customWidth="1"/>
    <col min="11525" max="11525" width="2.6640625" style="240" customWidth="1"/>
    <col min="11526" max="11530" width="15.6640625" style="240" customWidth="1"/>
    <col min="11531" max="11531" width="2.6640625" style="240" customWidth="1"/>
    <col min="11532" max="11774" width="11.44140625" style="240"/>
    <col min="11775" max="11775" width="2.6640625" style="240" customWidth="1"/>
    <col min="11776" max="11776" width="64.6640625" style="240" customWidth="1"/>
    <col min="11777" max="11780" width="15.6640625" style="240" customWidth="1"/>
    <col min="11781" max="11781" width="2.6640625" style="240" customWidth="1"/>
    <col min="11782" max="11786" width="15.6640625" style="240" customWidth="1"/>
    <col min="11787" max="11787" width="2.6640625" style="240" customWidth="1"/>
    <col min="11788" max="12030" width="11.44140625" style="240"/>
    <col min="12031" max="12031" width="2.6640625" style="240" customWidth="1"/>
    <col min="12032" max="12032" width="64.6640625" style="240" customWidth="1"/>
    <col min="12033" max="12036" width="15.6640625" style="240" customWidth="1"/>
    <col min="12037" max="12037" width="2.6640625" style="240" customWidth="1"/>
    <col min="12038" max="12042" width="15.6640625" style="240" customWidth="1"/>
    <col min="12043" max="12043" width="2.6640625" style="240" customWidth="1"/>
    <col min="12044" max="12286" width="11.44140625" style="240"/>
    <col min="12287" max="12287" width="2.6640625" style="240" customWidth="1"/>
    <col min="12288" max="12288" width="64.6640625" style="240" customWidth="1"/>
    <col min="12289" max="12292" width="15.6640625" style="240" customWidth="1"/>
    <col min="12293" max="12293" width="2.6640625" style="240" customWidth="1"/>
    <col min="12294" max="12298" width="15.6640625" style="240" customWidth="1"/>
    <col min="12299" max="12299" width="2.6640625" style="240" customWidth="1"/>
    <col min="12300" max="12542" width="11.44140625" style="240"/>
    <col min="12543" max="12543" width="2.6640625" style="240" customWidth="1"/>
    <col min="12544" max="12544" width="64.6640625" style="240" customWidth="1"/>
    <col min="12545" max="12548" width="15.6640625" style="240" customWidth="1"/>
    <col min="12549" max="12549" width="2.6640625" style="240" customWidth="1"/>
    <col min="12550" max="12554" width="15.6640625" style="240" customWidth="1"/>
    <col min="12555" max="12555" width="2.6640625" style="240" customWidth="1"/>
    <col min="12556" max="12798" width="11.44140625" style="240"/>
    <col min="12799" max="12799" width="2.6640625" style="240" customWidth="1"/>
    <col min="12800" max="12800" width="64.6640625" style="240" customWidth="1"/>
    <col min="12801" max="12804" width="15.6640625" style="240" customWidth="1"/>
    <col min="12805" max="12805" width="2.6640625" style="240" customWidth="1"/>
    <col min="12806" max="12810" width="15.6640625" style="240" customWidth="1"/>
    <col min="12811" max="12811" width="2.6640625" style="240" customWidth="1"/>
    <col min="12812" max="13054" width="11.44140625" style="240"/>
    <col min="13055" max="13055" width="2.6640625" style="240" customWidth="1"/>
    <col min="13056" max="13056" width="64.6640625" style="240" customWidth="1"/>
    <col min="13057" max="13060" width="15.6640625" style="240" customWidth="1"/>
    <col min="13061" max="13061" width="2.6640625" style="240" customWidth="1"/>
    <col min="13062" max="13066" width="15.6640625" style="240" customWidth="1"/>
    <col min="13067" max="13067" width="2.6640625" style="240" customWidth="1"/>
    <col min="13068" max="13310" width="11.44140625" style="240"/>
    <col min="13311" max="13311" width="2.6640625" style="240" customWidth="1"/>
    <col min="13312" max="13312" width="64.6640625" style="240" customWidth="1"/>
    <col min="13313" max="13316" width="15.6640625" style="240" customWidth="1"/>
    <col min="13317" max="13317" width="2.6640625" style="240" customWidth="1"/>
    <col min="13318" max="13322" width="15.6640625" style="240" customWidth="1"/>
    <col min="13323" max="13323" width="2.6640625" style="240" customWidth="1"/>
    <col min="13324" max="13566" width="11.44140625" style="240"/>
    <col min="13567" max="13567" width="2.6640625" style="240" customWidth="1"/>
    <col min="13568" max="13568" width="64.6640625" style="240" customWidth="1"/>
    <col min="13569" max="13572" width="15.6640625" style="240" customWidth="1"/>
    <col min="13573" max="13573" width="2.6640625" style="240" customWidth="1"/>
    <col min="13574" max="13578" width="15.6640625" style="240" customWidth="1"/>
    <col min="13579" max="13579" width="2.6640625" style="240" customWidth="1"/>
    <col min="13580" max="13822" width="11.44140625" style="240"/>
    <col min="13823" max="13823" width="2.6640625" style="240" customWidth="1"/>
    <col min="13824" max="13824" width="64.6640625" style="240" customWidth="1"/>
    <col min="13825" max="13828" width="15.6640625" style="240" customWidth="1"/>
    <col min="13829" max="13829" width="2.6640625" style="240" customWidth="1"/>
    <col min="13830" max="13834" width="15.6640625" style="240" customWidth="1"/>
    <col min="13835" max="13835" width="2.6640625" style="240" customWidth="1"/>
    <col min="13836" max="14078" width="11.44140625" style="240"/>
    <col min="14079" max="14079" width="2.6640625" style="240" customWidth="1"/>
    <col min="14080" max="14080" width="64.6640625" style="240" customWidth="1"/>
    <col min="14081" max="14084" width="15.6640625" style="240" customWidth="1"/>
    <col min="14085" max="14085" width="2.6640625" style="240" customWidth="1"/>
    <col min="14086" max="14090" width="15.6640625" style="240" customWidth="1"/>
    <col min="14091" max="14091" width="2.6640625" style="240" customWidth="1"/>
    <col min="14092" max="14334" width="11.44140625" style="240"/>
    <col min="14335" max="14335" width="2.6640625" style="240" customWidth="1"/>
    <col min="14336" max="14336" width="64.6640625" style="240" customWidth="1"/>
    <col min="14337" max="14340" width="15.6640625" style="240" customWidth="1"/>
    <col min="14341" max="14341" width="2.6640625" style="240" customWidth="1"/>
    <col min="14342" max="14346" width="15.6640625" style="240" customWidth="1"/>
    <col min="14347" max="14347" width="2.6640625" style="240" customWidth="1"/>
    <col min="14348" max="14590" width="11.44140625" style="240"/>
    <col min="14591" max="14591" width="2.6640625" style="240" customWidth="1"/>
    <col min="14592" max="14592" width="64.6640625" style="240" customWidth="1"/>
    <col min="14593" max="14596" width="15.6640625" style="240" customWidth="1"/>
    <col min="14597" max="14597" width="2.6640625" style="240" customWidth="1"/>
    <col min="14598" max="14602" width="15.6640625" style="240" customWidth="1"/>
    <col min="14603" max="14603" width="2.6640625" style="240" customWidth="1"/>
    <col min="14604" max="14846" width="11.44140625" style="240"/>
    <col min="14847" max="14847" width="2.6640625" style="240" customWidth="1"/>
    <col min="14848" max="14848" width="64.6640625" style="240" customWidth="1"/>
    <col min="14849" max="14852" width="15.6640625" style="240" customWidth="1"/>
    <col min="14853" max="14853" width="2.6640625" style="240" customWidth="1"/>
    <col min="14854" max="14858" width="15.6640625" style="240" customWidth="1"/>
    <col min="14859" max="14859" width="2.6640625" style="240" customWidth="1"/>
    <col min="14860" max="15102" width="11.44140625" style="240"/>
    <col min="15103" max="15103" width="2.6640625" style="240" customWidth="1"/>
    <col min="15104" max="15104" width="64.6640625" style="240" customWidth="1"/>
    <col min="15105" max="15108" width="15.6640625" style="240" customWidth="1"/>
    <col min="15109" max="15109" width="2.6640625" style="240" customWidth="1"/>
    <col min="15110" max="15114" width="15.6640625" style="240" customWidth="1"/>
    <col min="15115" max="15115" width="2.6640625" style="240" customWidth="1"/>
    <col min="15116" max="15358" width="11.44140625" style="240"/>
    <col min="15359" max="15359" width="2.6640625" style="240" customWidth="1"/>
    <col min="15360" max="15360" width="64.6640625" style="240" customWidth="1"/>
    <col min="15361" max="15364" width="15.6640625" style="240" customWidth="1"/>
    <col min="15365" max="15365" width="2.6640625" style="240" customWidth="1"/>
    <col min="15366" max="15370" width="15.6640625" style="240" customWidth="1"/>
    <col min="15371" max="15371" width="2.6640625" style="240" customWidth="1"/>
    <col min="15372" max="15614" width="11.44140625" style="240"/>
    <col min="15615" max="15615" width="2.6640625" style="240" customWidth="1"/>
    <col min="15616" max="15616" width="64.6640625" style="240" customWidth="1"/>
    <col min="15617" max="15620" width="15.6640625" style="240" customWidth="1"/>
    <col min="15621" max="15621" width="2.6640625" style="240" customWidth="1"/>
    <col min="15622" max="15626" width="15.6640625" style="240" customWidth="1"/>
    <col min="15627" max="15627" width="2.6640625" style="240" customWidth="1"/>
    <col min="15628" max="15870" width="11.44140625" style="240"/>
    <col min="15871" max="15871" width="2.6640625" style="240" customWidth="1"/>
    <col min="15872" max="15872" width="64.6640625" style="240" customWidth="1"/>
    <col min="15873" max="15876" width="15.6640625" style="240" customWidth="1"/>
    <col min="15877" max="15877" width="2.6640625" style="240" customWidth="1"/>
    <col min="15878" max="15882" width="15.6640625" style="240" customWidth="1"/>
    <col min="15883" max="15883" width="2.6640625" style="240" customWidth="1"/>
    <col min="15884" max="16126" width="11.44140625" style="240"/>
    <col min="16127" max="16127" width="2.6640625" style="240" customWidth="1"/>
    <col min="16128" max="16128" width="64.6640625" style="240" customWidth="1"/>
    <col min="16129" max="16132" width="15.6640625" style="240" customWidth="1"/>
    <col min="16133" max="16133" width="2.6640625" style="240" customWidth="1"/>
    <col min="16134" max="16138" width="15.6640625" style="240" customWidth="1"/>
    <col min="16139" max="16139" width="2.6640625" style="240" customWidth="1"/>
    <col min="16140" max="16384" width="11.44140625" style="240"/>
  </cols>
  <sheetData>
    <row r="1" spans="1:11" s="238" customFormat="1" ht="22.8">
      <c r="A1" s="242" t="str">
        <f>CONCATENATE("Ermittlung der Differenzen gemäß § 5 Abs. 1 Satz 3 und 4 ARegV im Jahr ",Allgemeines!C12)</f>
        <v>Ermittlung der Differenzen gemäß § 5 Abs. 1 Satz 3 und 4 ARegV im Jahr 2021</v>
      </c>
      <c r="F1" s="239"/>
    </row>
    <row r="2" spans="1:11" s="238" customFormat="1" ht="12.75" customHeight="1">
      <c r="A2" s="243"/>
      <c r="B2" s="240"/>
      <c r="C2" s="240"/>
      <c r="D2" s="240"/>
      <c r="E2" s="240"/>
      <c r="F2" s="241"/>
      <c r="G2" s="240"/>
      <c r="H2" s="240"/>
      <c r="I2" s="240"/>
      <c r="J2" s="240"/>
      <c r="K2" s="240"/>
    </row>
    <row r="3" spans="1:11" ht="61.5" customHeight="1">
      <c r="A3" s="318" t="s">
        <v>583</v>
      </c>
      <c r="B3" s="304" t="s">
        <v>207</v>
      </c>
      <c r="C3" s="317" t="s">
        <v>585</v>
      </c>
      <c r="D3" s="317" t="s">
        <v>586</v>
      </c>
    </row>
    <row r="4" spans="1:11" ht="12.75" customHeight="1">
      <c r="A4" s="305" t="s">
        <v>114</v>
      </c>
      <c r="B4" s="473"/>
    </row>
    <row r="5" spans="1:11" ht="12.75" customHeight="1">
      <c r="A5" s="703" t="s">
        <v>566</v>
      </c>
      <c r="B5" s="473"/>
    </row>
    <row r="6" spans="1:11" ht="12.75" customHeight="1">
      <c r="A6" s="305" t="s">
        <v>113</v>
      </c>
      <c r="B6" s="473"/>
    </row>
    <row r="7" spans="1:11" ht="12.75" customHeight="1">
      <c r="A7" s="703" t="s">
        <v>566</v>
      </c>
      <c r="B7" s="473"/>
    </row>
    <row r="8" spans="1:11" ht="12.75" customHeight="1">
      <c r="A8" s="306"/>
      <c r="B8" s="307"/>
    </row>
    <row r="9" spans="1:11" ht="12.75" customHeight="1">
      <c r="A9" s="316" t="s">
        <v>584</v>
      </c>
      <c r="B9" s="308"/>
    </row>
    <row r="10" spans="1:11" ht="12.75" customHeight="1">
      <c r="A10" s="305" t="s">
        <v>114</v>
      </c>
      <c r="B10" s="473"/>
    </row>
    <row r="11" spans="1:11" ht="12.75" customHeight="1">
      <c r="A11" s="703" t="s">
        <v>566</v>
      </c>
      <c r="B11" s="473"/>
    </row>
    <row r="12" spans="1:11" ht="12.75" customHeight="1">
      <c r="A12" s="305" t="s">
        <v>113</v>
      </c>
      <c r="B12" s="473"/>
    </row>
    <row r="13" spans="1:11" ht="12.75" customHeight="1">
      <c r="A13" s="703" t="s">
        <v>566</v>
      </c>
      <c r="B13" s="473"/>
    </row>
    <row r="14" spans="1:11" ht="12.75" customHeight="1">
      <c r="A14" s="309"/>
      <c r="B14" s="309"/>
    </row>
    <row r="15" spans="1:11" ht="12.75" customHeight="1">
      <c r="A15" s="305" t="s">
        <v>459</v>
      </c>
      <c r="B15" s="311">
        <f>SUM(B10,-B11,B12,-B13)-SUM(B4,-B5,B6,-B7)</f>
        <v>0</v>
      </c>
    </row>
    <row r="16" spans="1:11" ht="12.75" customHeight="1">
      <c r="A16" s="310"/>
      <c r="B16" s="310"/>
    </row>
    <row r="17" spans="1:4" ht="19.5" customHeight="1">
      <c r="A17" s="312" t="s">
        <v>208</v>
      </c>
      <c r="B17" s="309"/>
    </row>
    <row r="18" spans="1:4" ht="12.75" customHeight="1">
      <c r="A18" s="305" t="s">
        <v>215</v>
      </c>
      <c r="B18" s="474"/>
      <c r="C18" s="474"/>
      <c r="D18" s="474"/>
    </row>
    <row r="19" spans="1:4" ht="12.75" customHeight="1">
      <c r="A19" s="305" t="s">
        <v>216</v>
      </c>
      <c r="B19" s="474"/>
      <c r="C19" s="474"/>
      <c r="D19" s="474"/>
    </row>
    <row r="23" spans="1:4" ht="13.2">
      <c r="A23" s="783"/>
      <c r="B23" s="783"/>
    </row>
  </sheetData>
  <sheetProtection formatCells="0" formatColumns="0" formatRows="0" insertHyperlinks="0"/>
  <mergeCells count="1">
    <mergeCell ref="A23:B23"/>
  </mergeCells>
  <dataValidations count="2">
    <dataValidation allowBlank="1" showErrorMessage="1" prompt="_x000a_" sqref="B3"/>
    <dataValidation type="decimal" allowBlank="1" showInputMessage="1" showErrorMessage="1" sqref="B10:B13 B4:B8 B18:D19">
      <formula1>0</formula1>
      <formula2>100000000</formula2>
    </dataValidation>
  </dataValidations>
  <printOptions horizontalCentered="1"/>
  <pageMargins left="0.49" right="0.51" top="0.63" bottom="0.65" header="0.51181102362204722" footer="0.31"/>
  <pageSetup paperSize="9" scale="70" orientation="landscape" r:id="rId1"/>
  <headerFooter alignWithMargins="0">
    <oddFooter>&amp;L&amp;D&amp;R&amp;A_&amp;F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29"/>
  <sheetViews>
    <sheetView showGridLines="0" topLeftCell="A4" zoomScaleNormal="100" workbookViewId="0">
      <selection activeCell="F34" sqref="F34"/>
    </sheetView>
  </sheetViews>
  <sheetFormatPr baseColWidth="10" defaultColWidth="11.44140625" defaultRowHeight="13.2"/>
  <cols>
    <col min="1" max="1" width="4.33203125" style="384" bestFit="1" customWidth="1"/>
    <col min="2" max="2" width="8.5546875" style="384" customWidth="1"/>
    <col min="3" max="3" width="35.33203125" style="384" customWidth="1"/>
    <col min="4" max="4" width="15.5546875" style="384" customWidth="1"/>
    <col min="5" max="5" width="13.109375" style="384" bestFit="1" customWidth="1"/>
    <col min="6" max="6" width="14.5546875" style="384" bestFit="1" customWidth="1"/>
    <col min="7" max="14" width="11.6640625" style="384" bestFit="1" customWidth="1"/>
    <col min="15" max="15" width="11.44140625" style="528" customWidth="1"/>
    <col min="16" max="16" width="11.44140625" style="384" customWidth="1"/>
    <col min="17" max="16384" width="11.44140625" style="384"/>
  </cols>
  <sheetData>
    <row r="1" spans="1:15" s="528" customFormat="1" ht="23.4" customHeight="1">
      <c r="A1" s="548" t="str">
        <f>"Berechnung des Ist-Kapitalkostenaufschlag " &amp;Allgemeines!C12</f>
        <v>Berechnung des Ist-Kapitalkostenaufschlag 2021</v>
      </c>
      <c r="B1" s="477"/>
      <c r="C1" s="477"/>
      <c r="D1" s="477"/>
      <c r="E1" s="477"/>
      <c r="F1" s="477"/>
      <c r="G1" s="477"/>
      <c r="H1" s="477"/>
      <c r="I1" s="477"/>
      <c r="J1" s="477"/>
      <c r="K1" s="477"/>
      <c r="L1" s="477"/>
      <c r="M1" s="477"/>
      <c r="N1" s="477"/>
    </row>
    <row r="2" spans="1:15" ht="13.8">
      <c r="A2" s="529" t="s">
        <v>217</v>
      </c>
      <c r="B2" s="530"/>
      <c r="C2" s="531"/>
      <c r="D2" s="532" t="s">
        <v>188</v>
      </c>
      <c r="E2" s="532" t="str">
        <f>Allgemeines!B22</f>
        <v>NB1</v>
      </c>
      <c r="F2" s="532">
        <f>Allgemeines!B23</f>
        <v>0</v>
      </c>
      <c r="G2" s="532">
        <f>Allgemeines!B24</f>
        <v>0</v>
      </c>
      <c r="H2" s="532">
        <f>Allgemeines!B25</f>
        <v>0</v>
      </c>
      <c r="I2" s="532">
        <f>Allgemeines!B26</f>
        <v>0</v>
      </c>
      <c r="J2" s="532">
        <f>Allgemeines!B27</f>
        <v>0</v>
      </c>
      <c r="K2" s="532">
        <f>Allgemeines!B28</f>
        <v>0</v>
      </c>
      <c r="L2" s="532">
        <f>Allgemeines!B29</f>
        <v>0</v>
      </c>
      <c r="M2" s="532">
        <f>Allgemeines!B30</f>
        <v>0</v>
      </c>
      <c r="N2" s="532">
        <f>Allgemeines!B31</f>
        <v>0</v>
      </c>
    </row>
    <row r="3" spans="1:15" s="534" customFormat="1" ht="18" customHeight="1">
      <c r="A3" s="631" t="s">
        <v>218</v>
      </c>
      <c r="B3" s="632" t="s">
        <v>219</v>
      </c>
      <c r="C3" s="633"/>
      <c r="D3" s="628">
        <f>SUM(D4:D5)</f>
        <v>0</v>
      </c>
      <c r="E3" s="628">
        <f>SUM(E4:E5)</f>
        <v>0</v>
      </c>
      <c r="F3" s="628">
        <f t="shared" ref="F3:N3" si="0">SUM(F4:F5)</f>
        <v>0</v>
      </c>
      <c r="G3" s="628">
        <f t="shared" si="0"/>
        <v>0</v>
      </c>
      <c r="H3" s="628">
        <f t="shared" si="0"/>
        <v>0</v>
      </c>
      <c r="I3" s="628">
        <f t="shared" si="0"/>
        <v>0</v>
      </c>
      <c r="J3" s="628">
        <f t="shared" si="0"/>
        <v>0</v>
      </c>
      <c r="K3" s="628">
        <f t="shared" si="0"/>
        <v>0</v>
      </c>
      <c r="L3" s="628">
        <f t="shared" si="0"/>
        <v>0</v>
      </c>
      <c r="M3" s="628">
        <f t="shared" si="0"/>
        <v>0</v>
      </c>
      <c r="N3" s="628">
        <f t="shared" si="0"/>
        <v>0</v>
      </c>
      <c r="O3" s="533"/>
    </row>
    <row r="4" spans="1:15" ht="18" customHeight="1">
      <c r="A4" s="536"/>
      <c r="B4" s="537"/>
      <c r="C4" s="535" t="s">
        <v>220</v>
      </c>
      <c r="D4" s="628">
        <f>SUM(E4:N4)</f>
        <v>0</v>
      </c>
      <c r="E4" s="629">
        <f>SUMIF(SAV!$A$5:$A$300,KKAuf!E$2,SAV!$AF$5:$AF$300)</f>
        <v>0</v>
      </c>
      <c r="F4" s="629">
        <f>SUMIF(SAV!$A$5:$A$300,KKAuf!F$2,SAV!$AF$5:$AF$300)</f>
        <v>0</v>
      </c>
      <c r="G4" s="629">
        <f>SUMIF(SAV!$A$5:$A$300,KKAuf!G$2,SAV!$AF$5:$AF$300)</f>
        <v>0</v>
      </c>
      <c r="H4" s="629">
        <f>SUMIF(SAV!$A$5:$A$300,KKAuf!H$2,SAV!$AF$5:$AF$300)</f>
        <v>0</v>
      </c>
      <c r="I4" s="629">
        <f>SUMIF(SAV!$A$5:$A$300,KKAuf!I$2,SAV!$AF$5:$AF$300)</f>
        <v>0</v>
      </c>
      <c r="J4" s="629">
        <f>SUMIF(SAV!$A$5:$A$300,KKAuf!J$2,SAV!$AF$5:$AF$300)</f>
        <v>0</v>
      </c>
      <c r="K4" s="629">
        <f>SUMIF(SAV!$A$5:$A$300,KKAuf!K$2,SAV!$AF$5:$AF$300)</f>
        <v>0</v>
      </c>
      <c r="L4" s="629">
        <f>SUMIF(SAV!$A$5:$A$300,KKAuf!L$2,SAV!$AF$5:$AF$300)</f>
        <v>0</v>
      </c>
      <c r="M4" s="629">
        <f>SUMIF(SAV!$A$5:$A$300,KKAuf!M$2,SAV!$AF$5:$AF$300)</f>
        <v>0</v>
      </c>
      <c r="N4" s="629">
        <f>SUMIF(SAV!$A$5:$A$300,KKAuf!N$2,SAV!$AF$5:$AF$300)</f>
        <v>0</v>
      </c>
    </row>
    <row r="5" spans="1:15" ht="18" customHeight="1">
      <c r="A5" s="536"/>
      <c r="B5" s="537"/>
      <c r="C5" s="535" t="s">
        <v>221</v>
      </c>
      <c r="D5" s="628">
        <f>SUM(E5:N5)</f>
        <v>0</v>
      </c>
      <c r="E5" s="629">
        <f>SUMIFS(WAV!$Q$5:$Q$100,WAV!$A$5:$A$100,E$2,WAV!$D$5:$D$100,"&gt;2015",WAV!$D$5:$D$100,"&lt;="&amp;Allgemeines!$C$12)</f>
        <v>0</v>
      </c>
      <c r="F5" s="629">
        <f>SUMIFS(WAV!$Q$5:$Q$100,WAV!$A$5:$A$100,F$2,WAV!$D$5:$D$100,"&gt;2015",WAV!$D$5:$D$100,"&lt;="&amp;Allgemeines!$C$12)</f>
        <v>0</v>
      </c>
      <c r="G5" s="629">
        <f>SUMIFS(WAV!$Q$5:$Q$100,WAV!$A$5:$A$100,G$2,WAV!$D$5:$D$100,"&gt;2015",WAV!$D$5:$D$100,"&lt;="&amp;Allgemeines!$C$12)</f>
        <v>0</v>
      </c>
      <c r="H5" s="629">
        <f>SUMIFS(WAV!$Q$5:$Q$100,WAV!$A$5:$A$100,H$2,WAV!$D$5:$D$100,"&gt;2015",WAV!$D$5:$D$100,"&lt;="&amp;Allgemeines!$C$12)</f>
        <v>0</v>
      </c>
      <c r="I5" s="629">
        <f>SUMIFS(WAV!$Q$5:$Q$100,WAV!$A$5:$A$100,I$2,WAV!$D$5:$D$100,"&gt;2015",WAV!$D$5:$D$100,"&lt;="&amp;Allgemeines!$C$12)</f>
        <v>0</v>
      </c>
      <c r="J5" s="629">
        <f>SUMIFS(WAV!$Q$5:$Q$100,WAV!$A$5:$A$100,J$2,WAV!$D$5:$D$100,"&gt;2015",WAV!$D$5:$D$100,"&lt;="&amp;Allgemeines!$C$12)</f>
        <v>0</v>
      </c>
      <c r="K5" s="629">
        <f>SUMIFS(WAV!$Q$5:$Q$100,WAV!$A$5:$A$100,K$2,WAV!$D$5:$D$100,"&gt;2015",WAV!$D$5:$D$100,"&lt;="&amp;Allgemeines!$C$12)</f>
        <v>0</v>
      </c>
      <c r="L5" s="629">
        <f>SUMIFS(WAV!$Q$5:$Q$100,WAV!$A$5:$A$100,L$2,WAV!$D$5:$D$100,"&gt;2015",WAV!$D$5:$D$100,"&lt;="&amp;Allgemeines!$C$12)</f>
        <v>0</v>
      </c>
      <c r="M5" s="629">
        <f>SUMIFS(WAV!$Q$5:$Q$100,WAV!$A$5:$A$100,M$2,WAV!$D$5:$D$100,"&gt;2015",WAV!$D$5:$D$100,"&lt;="&amp;Allgemeines!$C$12)</f>
        <v>0</v>
      </c>
      <c r="N5" s="629">
        <f>SUMIFS(WAV!$Q$5:$Q$100,WAV!$A$5:$A$100,N$2,WAV!$D$5:$D$100,"&gt;2015",WAV!$D$5:$D$100,"&lt;="&amp;Allgemeines!$C$12)</f>
        <v>0</v>
      </c>
    </row>
    <row r="6" spans="1:15" ht="18" customHeight="1">
      <c r="A6" s="536" t="s">
        <v>222</v>
      </c>
      <c r="B6" s="537" t="str">
        <f>"kalkulatorische Restwerte zum 01.01."&amp;Allgemeines!C12</f>
        <v>kalkulatorische Restwerte zum 01.01.2021</v>
      </c>
      <c r="C6" s="538"/>
      <c r="D6" s="628">
        <f>SUM(D7:D8,-D9)</f>
        <v>0</v>
      </c>
      <c r="E6" s="628">
        <f>SUM(E7:E8,-E9)</f>
        <v>0</v>
      </c>
      <c r="F6" s="628">
        <f t="shared" ref="F6:N6" si="1">SUM(F7:F8,-F9)</f>
        <v>0</v>
      </c>
      <c r="G6" s="628">
        <f t="shared" si="1"/>
        <v>0</v>
      </c>
      <c r="H6" s="628">
        <f t="shared" si="1"/>
        <v>0</v>
      </c>
      <c r="I6" s="628">
        <f t="shared" si="1"/>
        <v>0</v>
      </c>
      <c r="J6" s="628">
        <f t="shared" si="1"/>
        <v>0</v>
      </c>
      <c r="K6" s="628">
        <f t="shared" si="1"/>
        <v>0</v>
      </c>
      <c r="L6" s="628">
        <f t="shared" si="1"/>
        <v>0</v>
      </c>
      <c r="M6" s="628">
        <f t="shared" si="1"/>
        <v>0</v>
      </c>
      <c r="N6" s="628">
        <f t="shared" si="1"/>
        <v>0</v>
      </c>
    </row>
    <row r="7" spans="1:15" ht="18" customHeight="1">
      <c r="A7" s="536"/>
      <c r="B7" s="537"/>
      <c r="C7" s="538" t="s">
        <v>220</v>
      </c>
      <c r="D7" s="628">
        <f>SUM(E7:N7)</f>
        <v>0</v>
      </c>
      <c r="E7" s="629">
        <f>SUMIF(SAV!$A$5:$A$300,KKAuf!E$2,SAV!$AE$5:$AE$300)</f>
        <v>0</v>
      </c>
      <c r="F7" s="629">
        <f>SUMIF(SAV!$A$5:$A$300,KKAuf!F$2,SAV!$AE$5:$AE$300)</f>
        <v>0</v>
      </c>
      <c r="G7" s="629">
        <f>SUMIF(SAV!$A$5:$A$300,KKAuf!G$2,SAV!$AE$5:$AE$300)</f>
        <v>0</v>
      </c>
      <c r="H7" s="629">
        <f>SUMIF(SAV!$A$5:$A$300,KKAuf!H$2,SAV!$AE$5:$AE$300)</f>
        <v>0</v>
      </c>
      <c r="I7" s="629">
        <f>SUMIF(SAV!$A$5:$A$300,KKAuf!I$2,SAV!$AE$5:$AE$300)</f>
        <v>0</v>
      </c>
      <c r="J7" s="629">
        <f>SUMIF(SAV!$A$5:$A$300,KKAuf!J$2,SAV!$AE$5:$AE$300)</f>
        <v>0</v>
      </c>
      <c r="K7" s="629">
        <f>SUMIF(SAV!$A$5:$A$300,KKAuf!K$2,SAV!$AE$5:$AE$300)</f>
        <v>0</v>
      </c>
      <c r="L7" s="629">
        <f>SUMIF(SAV!$A$5:$A$300,KKAuf!L$2,SAV!$AE$5:$AE$300)</f>
        <v>0</v>
      </c>
      <c r="M7" s="629">
        <f>SUMIF(SAV!$A$5:$A$300,KKAuf!M$2,SAV!$AE$5:$AE$300)</f>
        <v>0</v>
      </c>
      <c r="N7" s="629">
        <f>SUMIF(SAV!$A$5:$A$300,KKAuf!N$2,SAV!$AE$5:$AE$300)</f>
        <v>0</v>
      </c>
    </row>
    <row r="8" spans="1:15" ht="18" customHeight="1">
      <c r="A8" s="536"/>
      <c r="B8" s="537"/>
      <c r="C8" s="538" t="s">
        <v>221</v>
      </c>
      <c r="D8" s="628">
        <f>SUM(E8:N8)</f>
        <v>0</v>
      </c>
      <c r="E8" s="629">
        <f>SUMIFS(WAV!$P$5:$P$100,WAV!$A$5:$A$100,E$2,WAV!$D$5:$D$100,"&gt;2015",WAV!$D$5:$D$100,"&lt;="&amp;Allgemeines!$C$12)</f>
        <v>0</v>
      </c>
      <c r="F8" s="629">
        <f>SUMIFS(WAV!$P$5:$P$100,WAV!$A$5:$A$100,F$2,WAV!$D$5:$D$100,"&gt;2015",WAV!$D$5:$D$100,"&lt;="&amp;Allgemeines!$C$12)</f>
        <v>0</v>
      </c>
      <c r="G8" s="629">
        <f>SUMIFS(WAV!$P$5:$P$100,WAV!$A$5:$A$100,G$2,WAV!$D$5:$D$100,"&gt;2015",WAV!$D$5:$D$100,"&lt;="&amp;Allgemeines!$C$12)</f>
        <v>0</v>
      </c>
      <c r="H8" s="629">
        <f>SUMIFS(WAV!$P$5:$P$100,WAV!$A$5:$A$100,H$2,WAV!$D$5:$D$100,"&gt;2015",WAV!$D$5:$D$100,"&lt;="&amp;Allgemeines!$C$12)</f>
        <v>0</v>
      </c>
      <c r="I8" s="629">
        <f>SUMIFS(WAV!$P$5:$P$100,WAV!$A$5:$A$100,I$2,WAV!$D$5:$D$100,"&gt;2015",WAV!$D$5:$D$100,"&lt;="&amp;Allgemeines!$C$12)</f>
        <v>0</v>
      </c>
      <c r="J8" s="629">
        <f>SUMIFS(WAV!$P$5:$P$100,WAV!$A$5:$A$100,J$2,WAV!$D$5:$D$100,"&gt;2015",WAV!$D$5:$D$100,"&lt;="&amp;Allgemeines!$C$12)</f>
        <v>0</v>
      </c>
      <c r="K8" s="629">
        <f>SUMIFS(WAV!$P$5:$P$100,WAV!$A$5:$A$100,K$2,WAV!$D$5:$D$100,"&gt;2015",WAV!$D$5:$D$100,"&lt;="&amp;Allgemeines!$C$12)</f>
        <v>0</v>
      </c>
      <c r="L8" s="629">
        <f>SUMIFS(WAV!$P$5:$P$100,WAV!$A$5:$A$100,L$2,WAV!$D$5:$D$100,"&gt;2015",WAV!$D$5:$D$100,"&lt;="&amp;Allgemeines!$C$12)</f>
        <v>0</v>
      </c>
      <c r="M8" s="629">
        <f>SUMIFS(WAV!$P$5:$P$100,WAV!$A$5:$A$100,M$2,WAV!$D$5:$D$100,"&gt;2015",WAV!$D$5:$D$100,"&lt;="&amp;Allgemeines!$C$12)</f>
        <v>0</v>
      </c>
      <c r="N8" s="629">
        <f>SUMIFS(WAV!$P$5:$P$100,WAV!$A$5:$A$100,N$2,WAV!$D$5:$D$100,"&gt;2015",WAV!$D$5:$D$100,"&lt;="&amp;Allgemeines!$C$12)</f>
        <v>0</v>
      </c>
    </row>
    <row r="9" spans="1:15" ht="18" customHeight="1">
      <c r="A9" s="536"/>
      <c r="B9" s="537"/>
      <c r="C9" s="538" t="s">
        <v>223</v>
      </c>
      <c r="D9" s="628">
        <f>SUM(E9:N9)</f>
        <v>0</v>
      </c>
      <c r="E9" s="629">
        <f>SUMIFS(BKZ_NAKB!$J$33:$J$61,BKZ_NAKB!$A$33:$A$61,E2)</f>
        <v>0</v>
      </c>
      <c r="F9" s="629">
        <f>SUMIFS(BKZ_NAKB!$J$33:$J$61,BKZ_NAKB!$A$33:$A$61,F2)</f>
        <v>0</v>
      </c>
      <c r="G9" s="629">
        <f>SUMIFS(BKZ_NAKB!$J$33:$J$61,BKZ_NAKB!$A$33:$A$61,G2)</f>
        <v>0</v>
      </c>
      <c r="H9" s="629">
        <f>SUMIFS(BKZ_NAKB!$J$33:$J$61,BKZ_NAKB!$A$33:$A$61,H2)</f>
        <v>0</v>
      </c>
      <c r="I9" s="629">
        <f>SUMIFS(BKZ_NAKB!$J$33:$J$61,BKZ_NAKB!$A$33:$A$61,I2)</f>
        <v>0</v>
      </c>
      <c r="J9" s="629">
        <f>SUMIFS(BKZ_NAKB!$J$33:$J$61,BKZ_NAKB!$A$33:$A$61,J2)</f>
        <v>0</v>
      </c>
      <c r="K9" s="629">
        <f>SUMIFS(BKZ_NAKB!$J$33:$J$61,BKZ_NAKB!$A$33:$A$61,K2)</f>
        <v>0</v>
      </c>
      <c r="L9" s="629">
        <f>SUMIFS(BKZ_NAKB!$J$33:$J$61,BKZ_NAKB!$A$33:$A$61,L2)</f>
        <v>0</v>
      </c>
      <c r="M9" s="629">
        <f>SUMIFS(BKZ_NAKB!$J$33:$J$61,BKZ_NAKB!$A$33:$A$61,M2)</f>
        <v>0</v>
      </c>
      <c r="N9" s="629">
        <f>SUMIFS(BKZ_NAKB!$J$33:$J$61,BKZ_NAKB!$A$33:$A$61,N2)</f>
        <v>0</v>
      </c>
    </row>
    <row r="10" spans="1:15" ht="18" customHeight="1">
      <c r="A10" s="536" t="s">
        <v>224</v>
      </c>
      <c r="B10" s="537" t="str">
        <f>"kalkulatorische Restwerte zum 31.12."&amp;Allgemeines!C12</f>
        <v>kalkulatorische Restwerte zum 31.12.2021</v>
      </c>
      <c r="C10" s="538"/>
      <c r="D10" s="628">
        <f>SUM(D11:D12,-D13)</f>
        <v>0</v>
      </c>
      <c r="E10" s="628">
        <f>SUM(E11:E12,-E13)</f>
        <v>0</v>
      </c>
      <c r="F10" s="628">
        <f t="shared" ref="F10:N10" si="2">SUM(F11:F12,-F13)</f>
        <v>0</v>
      </c>
      <c r="G10" s="628">
        <f t="shared" si="2"/>
        <v>0</v>
      </c>
      <c r="H10" s="628">
        <f t="shared" si="2"/>
        <v>0</v>
      </c>
      <c r="I10" s="628">
        <f t="shared" si="2"/>
        <v>0</v>
      </c>
      <c r="J10" s="628">
        <f t="shared" si="2"/>
        <v>0</v>
      </c>
      <c r="K10" s="628">
        <f t="shared" si="2"/>
        <v>0</v>
      </c>
      <c r="L10" s="628">
        <f t="shared" si="2"/>
        <v>0</v>
      </c>
      <c r="M10" s="628">
        <f t="shared" si="2"/>
        <v>0</v>
      </c>
      <c r="N10" s="628">
        <f t="shared" si="2"/>
        <v>0</v>
      </c>
    </row>
    <row r="11" spans="1:15" ht="18" customHeight="1">
      <c r="A11" s="536"/>
      <c r="B11" s="537"/>
      <c r="C11" s="538" t="s">
        <v>220</v>
      </c>
      <c r="D11" s="628">
        <f t="shared" ref="D11:D16" si="3">SUM(E11:N11)</f>
        <v>0</v>
      </c>
      <c r="E11" s="629">
        <f>SUMIF(SAV!$A$5:$A$300,KKAuf!E$2,SAV!$AG$5:$AG$300)</f>
        <v>0</v>
      </c>
      <c r="F11" s="629">
        <f>SUMIF(SAV!$A$5:$A$300,KKAuf!F$2,SAV!$AG$5:$AG$300)</f>
        <v>0</v>
      </c>
      <c r="G11" s="629">
        <f>SUMIF(SAV!$A$5:$A$300,KKAuf!G$2,SAV!$AG$5:$AG$300)</f>
        <v>0</v>
      </c>
      <c r="H11" s="629">
        <f>SUMIF(SAV!$A$5:$A$300,KKAuf!H$2,SAV!$AG$5:$AG$300)</f>
        <v>0</v>
      </c>
      <c r="I11" s="629">
        <f>SUMIF(SAV!$A$5:$A$300,KKAuf!I$2,SAV!$AG$5:$AG$300)</f>
        <v>0</v>
      </c>
      <c r="J11" s="629">
        <f>SUMIF(SAV!$A$5:$A$300,KKAuf!J$2,SAV!$AG$5:$AG$300)</f>
        <v>0</v>
      </c>
      <c r="K11" s="629">
        <f>SUMIF(SAV!$A$5:$A$300,KKAuf!K$2,SAV!$AG$5:$AG$300)</f>
        <v>0</v>
      </c>
      <c r="L11" s="629">
        <f>SUMIF(SAV!$A$5:$A$300,KKAuf!L$2,SAV!$AG$5:$AG$300)</f>
        <v>0</v>
      </c>
      <c r="M11" s="629">
        <f>SUMIF(SAV!$A$5:$A$300,KKAuf!M$2,SAV!$AG$5:$AG$300)</f>
        <v>0</v>
      </c>
      <c r="N11" s="629">
        <f>SUMIF(SAV!$A$5:$A$300,KKAuf!N$2,SAV!$AG$5:$AG$300)</f>
        <v>0</v>
      </c>
    </row>
    <row r="12" spans="1:15" ht="18" customHeight="1">
      <c r="A12" s="536"/>
      <c r="B12" s="537"/>
      <c r="C12" s="538" t="s">
        <v>221</v>
      </c>
      <c r="D12" s="628">
        <f t="shared" si="3"/>
        <v>0</v>
      </c>
      <c r="E12" s="629">
        <f>SUMIFS(WAV!$R$5:$R$100,WAV!$A$5:$A$100,E$2,WAV!$D$5:$D$100,"&gt;2015",WAV!$D$5:$D$100,"&lt;="&amp;Allgemeines!$C$12)</f>
        <v>0</v>
      </c>
      <c r="F12" s="629">
        <f>SUMIFS(WAV!$R$5:$R$100,WAV!$A$5:$A$100,F$2,WAV!$D$5:$D$100,"&gt;2015",WAV!$D$5:$D$100,"&lt;="&amp;Allgemeines!$C$12)</f>
        <v>0</v>
      </c>
      <c r="G12" s="629">
        <f>SUMIFS(WAV!$R$5:$R$100,WAV!$A$5:$A$100,G$2,WAV!$D$5:$D$100,"&gt;2015",WAV!$D$5:$D$100,"&lt;="&amp;Allgemeines!$C$12)</f>
        <v>0</v>
      </c>
      <c r="H12" s="629">
        <f>SUMIFS(WAV!$R$5:$R$100,WAV!$A$5:$A$100,H$2,WAV!$D$5:$D$100,"&gt;2015",WAV!$D$5:$D$100,"&lt;="&amp;Allgemeines!$C$12)</f>
        <v>0</v>
      </c>
      <c r="I12" s="629">
        <f>SUMIFS(WAV!$R$5:$R$100,WAV!$A$5:$A$100,I$2,WAV!$D$5:$D$100,"&gt;2015",WAV!$D$5:$D$100,"&lt;="&amp;Allgemeines!$C$12)</f>
        <v>0</v>
      </c>
      <c r="J12" s="629">
        <f>SUMIFS(WAV!$R$5:$R$100,WAV!$A$5:$A$100,J$2,WAV!$D$5:$D$100,"&gt;2015",WAV!$D$5:$D$100,"&lt;="&amp;Allgemeines!$C$12)</f>
        <v>0</v>
      </c>
      <c r="K12" s="629">
        <f>SUMIFS(WAV!$R$5:$R$100,WAV!$A$5:$A$100,K$2,WAV!$D$5:$D$100,"&gt;2015",WAV!$D$5:$D$100,"&lt;="&amp;Allgemeines!$C$12)</f>
        <v>0</v>
      </c>
      <c r="L12" s="629">
        <f>SUMIFS(WAV!$R$5:$R$100,WAV!$A$5:$A$100,L$2,WAV!$D$5:$D$100,"&gt;2015",WAV!$D$5:$D$100,"&lt;="&amp;Allgemeines!$C$12)</f>
        <v>0</v>
      </c>
      <c r="M12" s="629">
        <f>SUMIFS(WAV!$R$5:$R$100,WAV!$A$5:$A$100,M$2,WAV!$D$5:$D$100,"&gt;2015",WAV!$D$5:$D$100,"&lt;="&amp;Allgemeines!$C$12)</f>
        <v>0</v>
      </c>
      <c r="N12" s="629">
        <f>SUMIFS(WAV!$R$5:$R$100,WAV!$A$5:$A$100,N$2,WAV!$D$5:$D$100,"&gt;2015",WAV!$D$5:$D$100,"&lt;="&amp;Allgemeines!$C$12)</f>
        <v>0</v>
      </c>
    </row>
    <row r="13" spans="1:15" ht="18" customHeight="1">
      <c r="A13" s="536"/>
      <c r="B13" s="537"/>
      <c r="C13" s="538" t="s">
        <v>223</v>
      </c>
      <c r="D13" s="628">
        <f t="shared" si="3"/>
        <v>0</v>
      </c>
      <c r="E13" s="629">
        <f>SUMIFS(BKZ_NAKB!$K$33:$K$61,BKZ_NAKB!$A$33:$A$61,E2)</f>
        <v>0</v>
      </c>
      <c r="F13" s="629">
        <f>SUMIFS(BKZ_NAKB!$K$33:$K$61,BKZ_NAKB!$A$33:$A$61,F2)</f>
        <v>0</v>
      </c>
      <c r="G13" s="629">
        <f>SUMIFS(BKZ_NAKB!$K$33:$K$61,BKZ_NAKB!$A$33:$A$61,G2)</f>
        <v>0</v>
      </c>
      <c r="H13" s="629">
        <f>SUMIFS(BKZ_NAKB!$K$33:$K$61,BKZ_NAKB!$A$33:$A$61,H2)</f>
        <v>0</v>
      </c>
      <c r="I13" s="629">
        <f>SUMIFS(BKZ_NAKB!$K$33:$K$61,BKZ_NAKB!$A$33:$A$61,I2)</f>
        <v>0</v>
      </c>
      <c r="J13" s="629">
        <f>SUMIFS(BKZ_NAKB!$K$33:$K$61,BKZ_NAKB!$A$33:$A$61,J2)</f>
        <v>0</v>
      </c>
      <c r="K13" s="629">
        <f>SUMIFS(BKZ_NAKB!$K$33:$K$61,BKZ_NAKB!$A$33:$A$61,K2)</f>
        <v>0</v>
      </c>
      <c r="L13" s="629">
        <f>SUMIFS(BKZ_NAKB!$K$33:$K$61,BKZ_NAKB!$A$33:$A$61,L2)</f>
        <v>0</v>
      </c>
      <c r="M13" s="629">
        <f>SUMIFS(BKZ_NAKB!$K$33:$K$61,BKZ_NAKB!$A$33:$A$61,M2)</f>
        <v>0</v>
      </c>
      <c r="N13" s="629">
        <f>SUMIFS(BKZ_NAKB!$K$33:$K$61,BKZ_NAKB!$A$33:$A$61,N2)</f>
        <v>0</v>
      </c>
    </row>
    <row r="14" spans="1:15" ht="18" customHeight="1">
      <c r="A14" s="536" t="s">
        <v>225</v>
      </c>
      <c r="B14" s="537" t="s">
        <v>226</v>
      </c>
      <c r="C14" s="538"/>
      <c r="D14" s="628">
        <f t="shared" si="3"/>
        <v>0</v>
      </c>
      <c r="E14" s="628">
        <f>AVERAGE(SUM(E7:E8,-E9),SUM(E11:E12,-E13))</f>
        <v>0</v>
      </c>
      <c r="F14" s="628">
        <f t="shared" ref="F14:N14" si="4">AVERAGE(SUM(F7:F8,-F9),SUM(F11:F12,-F13))</f>
        <v>0</v>
      </c>
      <c r="G14" s="628">
        <f t="shared" si="4"/>
        <v>0</v>
      </c>
      <c r="H14" s="628">
        <f t="shared" si="4"/>
        <v>0</v>
      </c>
      <c r="I14" s="628">
        <f t="shared" si="4"/>
        <v>0</v>
      </c>
      <c r="J14" s="628">
        <f t="shared" si="4"/>
        <v>0</v>
      </c>
      <c r="K14" s="628">
        <f t="shared" si="4"/>
        <v>0</v>
      </c>
      <c r="L14" s="628">
        <f t="shared" si="4"/>
        <v>0</v>
      </c>
      <c r="M14" s="628">
        <f t="shared" si="4"/>
        <v>0</v>
      </c>
      <c r="N14" s="628">
        <f t="shared" si="4"/>
        <v>0</v>
      </c>
    </row>
    <row r="15" spans="1:15" s="534" customFormat="1" ht="18" customHeight="1">
      <c r="A15" s="634" t="s">
        <v>227</v>
      </c>
      <c r="B15" s="635" t="s">
        <v>228</v>
      </c>
      <c r="C15" s="636"/>
      <c r="D15" s="628">
        <f t="shared" si="3"/>
        <v>0</v>
      </c>
      <c r="E15" s="629">
        <f t="shared" ref="E15:N15" si="5">E14*$D$29</f>
        <v>0</v>
      </c>
      <c r="F15" s="629">
        <f t="shared" si="5"/>
        <v>0</v>
      </c>
      <c r="G15" s="629">
        <f t="shared" si="5"/>
        <v>0</v>
      </c>
      <c r="H15" s="629">
        <f t="shared" si="5"/>
        <v>0</v>
      </c>
      <c r="I15" s="629">
        <f t="shared" si="5"/>
        <v>0</v>
      </c>
      <c r="J15" s="629">
        <f t="shared" si="5"/>
        <v>0</v>
      </c>
      <c r="K15" s="629">
        <f t="shared" si="5"/>
        <v>0</v>
      </c>
      <c r="L15" s="629">
        <f t="shared" si="5"/>
        <v>0</v>
      </c>
      <c r="M15" s="629">
        <f t="shared" si="5"/>
        <v>0</v>
      </c>
      <c r="N15" s="629">
        <f t="shared" si="5"/>
        <v>0</v>
      </c>
      <c r="O15" s="533"/>
    </row>
    <row r="16" spans="1:15" s="534" customFormat="1" ht="18" customHeight="1">
      <c r="A16" s="637" t="s">
        <v>229</v>
      </c>
      <c r="B16" s="638" t="s">
        <v>230</v>
      </c>
      <c r="C16" s="639"/>
      <c r="D16" s="628">
        <f t="shared" si="3"/>
        <v>0</v>
      </c>
      <c r="E16" s="629">
        <f t="shared" ref="E16:N16" si="6">E14*0.4*$D$27*0.035*E17</f>
        <v>0</v>
      </c>
      <c r="F16" s="629">
        <f t="shared" si="6"/>
        <v>0</v>
      </c>
      <c r="G16" s="629">
        <f t="shared" si="6"/>
        <v>0</v>
      </c>
      <c r="H16" s="629">
        <f t="shared" si="6"/>
        <v>0</v>
      </c>
      <c r="I16" s="629">
        <f t="shared" si="6"/>
        <v>0</v>
      </c>
      <c r="J16" s="629">
        <f t="shared" si="6"/>
        <v>0</v>
      </c>
      <c r="K16" s="629">
        <f t="shared" si="6"/>
        <v>0</v>
      </c>
      <c r="L16" s="629">
        <f t="shared" si="6"/>
        <v>0</v>
      </c>
      <c r="M16" s="629">
        <f t="shared" si="6"/>
        <v>0</v>
      </c>
      <c r="N16" s="629">
        <f t="shared" si="6"/>
        <v>0</v>
      </c>
      <c r="O16" s="533"/>
    </row>
    <row r="17" spans="1:15" s="534" customFormat="1" ht="18" customHeight="1">
      <c r="A17" s="637"/>
      <c r="B17" s="638"/>
      <c r="C17" s="640" t="s">
        <v>463</v>
      </c>
      <c r="D17" s="630"/>
      <c r="E17" s="642">
        <f>Allgemeines!E22</f>
        <v>0</v>
      </c>
      <c r="F17" s="642">
        <f>Allgemeines!E23</f>
        <v>0</v>
      </c>
      <c r="G17" s="642">
        <f>Allgemeines!E24</f>
        <v>0</v>
      </c>
      <c r="H17" s="642">
        <f>Allgemeines!E25</f>
        <v>0</v>
      </c>
      <c r="I17" s="642">
        <f>Allgemeines!E26</f>
        <v>0</v>
      </c>
      <c r="J17" s="642">
        <f>Allgemeines!E27</f>
        <v>0</v>
      </c>
      <c r="K17" s="642">
        <f>Allgemeines!E28</f>
        <v>0</v>
      </c>
      <c r="L17" s="642">
        <f>Allgemeines!E29</f>
        <v>0</v>
      </c>
      <c r="M17" s="642">
        <f>Allgemeines!E30</f>
        <v>0</v>
      </c>
      <c r="N17" s="642">
        <f>Allgemeines!E31</f>
        <v>0</v>
      </c>
      <c r="O17" s="533"/>
    </row>
    <row r="18" spans="1:15" s="534" customFormat="1" ht="22.2" customHeight="1" thickBot="1">
      <c r="A18" s="643" t="s">
        <v>231</v>
      </c>
      <c r="B18" s="644" t="s">
        <v>232</v>
      </c>
      <c r="C18" s="645"/>
      <c r="D18" s="646">
        <f>SUM(D3,D15:D16)</f>
        <v>0</v>
      </c>
      <c r="E18" s="646">
        <f>SUM(E3,E15:E16)</f>
        <v>0</v>
      </c>
      <c r="F18" s="646">
        <f t="shared" ref="F18:N18" si="7">SUM(F3,F15:F16)</f>
        <v>0</v>
      </c>
      <c r="G18" s="646">
        <f t="shared" si="7"/>
        <v>0</v>
      </c>
      <c r="H18" s="646">
        <f t="shared" si="7"/>
        <v>0</v>
      </c>
      <c r="I18" s="646">
        <f t="shared" si="7"/>
        <v>0</v>
      </c>
      <c r="J18" s="646">
        <f t="shared" si="7"/>
        <v>0</v>
      </c>
      <c r="K18" s="646">
        <f t="shared" si="7"/>
        <v>0</v>
      </c>
      <c r="L18" s="646">
        <f t="shared" si="7"/>
        <v>0</v>
      </c>
      <c r="M18" s="646">
        <f t="shared" si="7"/>
        <v>0</v>
      </c>
      <c r="N18" s="646">
        <f t="shared" si="7"/>
        <v>0</v>
      </c>
      <c r="O18" s="533"/>
    </row>
    <row r="19" spans="1:15" s="528" customFormat="1" ht="14.4" thickTop="1" thickBot="1"/>
    <row r="20" spans="1:15" ht="54.6" customHeight="1">
      <c r="B20" s="784" t="s">
        <v>539</v>
      </c>
      <c r="C20" s="785"/>
      <c r="D20" s="669" t="s">
        <v>489</v>
      </c>
    </row>
    <row r="21" spans="1:15" ht="20.399999999999999" customHeight="1">
      <c r="B21" s="786" t="s">
        <v>210</v>
      </c>
      <c r="C21" s="787"/>
      <c r="D21" s="670">
        <f>D18</f>
        <v>0</v>
      </c>
      <c r="E21" s="541"/>
    </row>
    <row r="22" spans="1:15">
      <c r="B22" s="786" t="s">
        <v>490</v>
      </c>
      <c r="C22" s="787"/>
      <c r="D22" s="671"/>
      <c r="F22" s="541"/>
    </row>
    <row r="23" spans="1:15" ht="13.8" thickBot="1">
      <c r="B23" s="788" t="s">
        <v>485</v>
      </c>
      <c r="C23" s="789"/>
      <c r="D23" s="672">
        <f>D21-D22</f>
        <v>0</v>
      </c>
      <c r="F23" s="541"/>
    </row>
    <row r="25" spans="1:15" ht="13.8" thickBot="1"/>
    <row r="26" spans="1:15" ht="13.8">
      <c r="C26" s="539" t="s">
        <v>460</v>
      </c>
      <c r="D26" s="540"/>
    </row>
    <row r="27" spans="1:15" ht="13.8">
      <c r="C27" s="542" t="s">
        <v>461</v>
      </c>
      <c r="D27" s="543">
        <v>6.9099999999999995E-2</v>
      </c>
    </row>
    <row r="28" spans="1:15" ht="14.4" thickBot="1">
      <c r="C28" s="544" t="s">
        <v>462</v>
      </c>
      <c r="D28" s="545">
        <v>3.0300000000000001E-2</v>
      </c>
    </row>
    <row r="29" spans="1:15" ht="14.4" thickBot="1">
      <c r="C29" s="546" t="s">
        <v>365</v>
      </c>
      <c r="D29" s="547">
        <f>D27*0.4+D28*0.6</f>
        <v>4.582E-2</v>
      </c>
    </row>
  </sheetData>
  <mergeCells count="4">
    <mergeCell ref="B20:C20"/>
    <mergeCell ref="B21:C21"/>
    <mergeCell ref="B22:C22"/>
    <mergeCell ref="B23:C23"/>
  </mergeCells>
  <conditionalFormatting sqref="E17:N17">
    <cfRule type="expression" dxfId="0" priority="2">
      <formula>OR($B$12="Dienstleister",$B$12="Subverpächter")</formula>
    </cfRule>
  </conditionalFormatting>
  <pageMargins left="0.48" right="0.44" top="0.45" bottom="0.78740157480314965" header="0.31496062992125984" footer="0.31496062992125984"/>
  <pageSetup paperSize="9" scale="75" orientation="landscape" r:id="rId1"/>
  <headerFooter>
    <oddFooter>&amp;L&amp;D&amp;R&amp;A_&amp;F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Q301"/>
  <sheetViews>
    <sheetView showGridLines="0" zoomScaleNormal="100" workbookViewId="0">
      <pane ySplit="4" topLeftCell="A257" activePane="bottomLeft" state="frozen"/>
      <selection activeCell="N42" sqref="N42"/>
      <selection pane="bottomLeft" activeCell="AH3" sqref="AH3"/>
    </sheetView>
  </sheetViews>
  <sheetFormatPr baseColWidth="10" defaultColWidth="9.109375" defaultRowHeight="13.2"/>
  <cols>
    <col min="1" max="1" width="9.109375" style="476" customWidth="1"/>
    <col min="2" max="2" width="49.44140625" style="476" customWidth="1"/>
    <col min="3" max="3" width="14.5546875" style="569" customWidth="1"/>
    <col min="4" max="4" width="21.33203125" style="476" customWidth="1"/>
    <col min="5" max="5" width="17.33203125" style="476" customWidth="1"/>
    <col min="6" max="6" width="21.5546875" style="476" customWidth="1"/>
    <col min="7" max="7" width="17.33203125" style="476" customWidth="1"/>
    <col min="8" max="10" width="19.44140625" style="476" customWidth="1"/>
    <col min="11" max="20" width="17.33203125" style="476" customWidth="1"/>
    <col min="21" max="21" width="25.109375" style="476" customWidth="1"/>
    <col min="22" max="23" width="10.6640625" style="476" customWidth="1"/>
    <col min="24" max="30" width="6.33203125" style="476" customWidth="1"/>
    <col min="31" max="31" width="13.88671875" style="476" customWidth="1"/>
    <col min="32" max="32" width="16.44140625" style="476" customWidth="1"/>
    <col min="33" max="33" width="13.44140625" style="476" customWidth="1"/>
    <col min="34" max="34" width="12.44140625" style="476" customWidth="1"/>
    <col min="35" max="35" width="13.44140625" style="476" customWidth="1"/>
    <col min="36" max="36" width="12.33203125" style="476" customWidth="1"/>
    <col min="37" max="37" width="13.44140625" style="476" customWidth="1"/>
    <col min="38" max="38" width="11.6640625" style="476" customWidth="1"/>
    <col min="39" max="39" width="13.88671875" style="476" customWidth="1"/>
    <col min="40" max="40" width="13" style="476" customWidth="1"/>
    <col min="41" max="41" width="6.33203125" style="501" customWidth="1"/>
    <col min="42" max="42" width="16.44140625" style="476" customWidth="1"/>
    <col min="43" max="43" width="23.33203125" style="476" customWidth="1"/>
    <col min="44" max="44" width="16.88671875" style="476" customWidth="1"/>
    <col min="45" max="16384" width="9.109375" style="476"/>
  </cols>
  <sheetData>
    <row r="1" spans="1:43" s="501" customFormat="1" ht="25.2" customHeight="1">
      <c r="A1" s="548" t="str">
        <f>"Sachanlagevermögen " &amp;Allgemeines!C12</f>
        <v>Sachanlagevermögen 2021</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527"/>
      <c r="AD1" s="477"/>
      <c r="AE1" s="477"/>
      <c r="AF1" s="477"/>
      <c r="AG1" s="477"/>
      <c r="AH1" s="477"/>
      <c r="AI1" s="477"/>
      <c r="AJ1" s="477"/>
      <c r="AK1" s="477"/>
      <c r="AL1" s="477"/>
      <c r="AM1" s="477"/>
      <c r="AN1" s="477"/>
      <c r="AO1" s="477"/>
    </row>
    <row r="2" spans="1:43" ht="13.8">
      <c r="A2" s="532" t="s">
        <v>233</v>
      </c>
      <c r="B2" s="532" t="s">
        <v>234</v>
      </c>
      <c r="C2" s="549" t="s">
        <v>235</v>
      </c>
      <c r="D2" s="532" t="s">
        <v>236</v>
      </c>
      <c r="E2" s="532" t="s">
        <v>495</v>
      </c>
      <c r="F2" s="532" t="s">
        <v>496</v>
      </c>
      <c r="G2" s="532" t="s">
        <v>497</v>
      </c>
      <c r="H2" s="532" t="s">
        <v>237</v>
      </c>
      <c r="I2" s="532" t="s">
        <v>238</v>
      </c>
      <c r="J2" s="532" t="s">
        <v>239</v>
      </c>
      <c r="K2" s="532" t="s">
        <v>240</v>
      </c>
      <c r="L2" s="549" t="s">
        <v>241</v>
      </c>
      <c r="M2" s="549" t="s">
        <v>242</v>
      </c>
      <c r="N2" s="549" t="s">
        <v>243</v>
      </c>
      <c r="O2" s="549" t="s">
        <v>244</v>
      </c>
      <c r="P2" s="549" t="s">
        <v>245</v>
      </c>
      <c r="Q2" s="549" t="s">
        <v>246</v>
      </c>
      <c r="R2" s="532" t="s">
        <v>247</v>
      </c>
      <c r="S2" s="532" t="s">
        <v>248</v>
      </c>
      <c r="T2" s="532" t="s">
        <v>249</v>
      </c>
      <c r="U2" s="532" t="s">
        <v>250</v>
      </c>
      <c r="V2" s="532" t="s">
        <v>251</v>
      </c>
      <c r="W2" s="532" t="s">
        <v>252</v>
      </c>
      <c r="X2" s="532" t="s">
        <v>253</v>
      </c>
      <c r="Y2" s="532" t="s">
        <v>254</v>
      </c>
      <c r="Z2" s="532" t="s">
        <v>255</v>
      </c>
      <c r="AA2" s="532" t="s">
        <v>256</v>
      </c>
      <c r="AB2" s="532" t="s">
        <v>257</v>
      </c>
      <c r="AC2" s="532" t="s">
        <v>258</v>
      </c>
      <c r="AD2" s="532" t="s">
        <v>259</v>
      </c>
      <c r="AE2" s="532" t="s">
        <v>260</v>
      </c>
      <c r="AF2" s="532" t="s">
        <v>261</v>
      </c>
      <c r="AG2" s="532" t="s">
        <v>262</v>
      </c>
      <c r="AH2" s="532" t="s">
        <v>263</v>
      </c>
      <c r="AI2" s="532" t="s">
        <v>264</v>
      </c>
      <c r="AJ2" s="532" t="s">
        <v>265</v>
      </c>
      <c r="AK2" s="532" t="s">
        <v>266</v>
      </c>
      <c r="AL2" s="532" t="s">
        <v>563</v>
      </c>
      <c r="AM2" s="532" t="s">
        <v>564</v>
      </c>
      <c r="AN2" s="532" t="s">
        <v>565</v>
      </c>
      <c r="AO2" s="477"/>
    </row>
    <row r="3" spans="1:43" ht="13.8">
      <c r="A3" s="550" t="s">
        <v>267</v>
      </c>
      <c r="B3" s="551"/>
      <c r="C3" s="552"/>
      <c r="D3" s="550" t="s">
        <v>268</v>
      </c>
      <c r="E3" s="551"/>
      <c r="F3" s="551"/>
      <c r="G3" s="551"/>
      <c r="H3" s="551"/>
      <c r="I3" s="551"/>
      <c r="J3" s="551"/>
      <c r="K3" s="551"/>
      <c r="L3" s="551"/>
      <c r="M3" s="551"/>
      <c r="N3" s="551"/>
      <c r="O3" s="551"/>
      <c r="P3" s="551"/>
      <c r="Q3" s="551"/>
      <c r="R3" s="551"/>
      <c r="S3" s="551"/>
      <c r="T3" s="551"/>
      <c r="U3" s="551"/>
      <c r="V3" s="553" t="s">
        <v>269</v>
      </c>
      <c r="W3" s="554"/>
      <c r="X3" s="554"/>
      <c r="Y3" s="554"/>
      <c r="Z3" s="554"/>
      <c r="AA3" s="554"/>
      <c r="AB3" s="554"/>
      <c r="AC3" s="554"/>
      <c r="AD3" s="555"/>
      <c r="AE3" s="553" t="s">
        <v>270</v>
      </c>
      <c r="AF3" s="554"/>
      <c r="AG3" s="555"/>
      <c r="AH3" s="553"/>
      <c r="AI3" s="554"/>
      <c r="AJ3" s="554"/>
      <c r="AK3" s="554"/>
      <c r="AL3" s="554"/>
      <c r="AM3" s="554"/>
      <c r="AN3" s="555"/>
      <c r="AO3" s="477"/>
    </row>
    <row r="4" spans="1:43" s="558" customFormat="1" ht="69">
      <c r="A4" s="497" t="s">
        <v>200</v>
      </c>
      <c r="B4" s="497" t="s">
        <v>272</v>
      </c>
      <c r="C4" s="497" t="s">
        <v>273</v>
      </c>
      <c r="D4" s="497" t="s">
        <v>493</v>
      </c>
      <c r="E4" s="497" t="s">
        <v>492</v>
      </c>
      <c r="F4" s="497" t="s">
        <v>538</v>
      </c>
      <c r="G4" s="497" t="s">
        <v>494</v>
      </c>
      <c r="H4" s="497" t="s">
        <v>274</v>
      </c>
      <c r="I4" s="497" t="s">
        <v>275</v>
      </c>
      <c r="J4" s="497" t="s">
        <v>276</v>
      </c>
      <c r="K4" s="497" t="s">
        <v>277</v>
      </c>
      <c r="L4" s="497" t="s">
        <v>278</v>
      </c>
      <c r="M4" s="497" t="s">
        <v>554</v>
      </c>
      <c r="N4" s="497" t="s">
        <v>573</v>
      </c>
      <c r="O4" s="497" t="s">
        <v>555</v>
      </c>
      <c r="P4" s="497" t="s">
        <v>574</v>
      </c>
      <c r="Q4" s="497" t="str">
        <f>"Historische AK/HK zum Stand 31.12."&amp;Allgemeines!C12</f>
        <v>Historische AK/HK zum Stand 31.12.2021</v>
      </c>
      <c r="R4" s="497" t="s">
        <v>281</v>
      </c>
      <c r="S4" s="497" t="s">
        <v>282</v>
      </c>
      <c r="T4" s="497" t="s">
        <v>556</v>
      </c>
      <c r="U4" s="497" t="str">
        <f>"Historische AK/HK zum Stand 31.12."&amp;Allgemeines!C12&amp;"  bereinigt um Investitionsmaßnahmen und Biogaskosten"</f>
        <v>Historische AK/HK zum Stand 31.12.2021  bereinigt um Investitionsmaßnahmen und Biogaskosten</v>
      </c>
      <c r="V4" s="556" t="s">
        <v>283</v>
      </c>
      <c r="W4" s="556" t="s">
        <v>284</v>
      </c>
      <c r="X4" s="497">
        <v>2016</v>
      </c>
      <c r="Y4" s="497">
        <v>2017</v>
      </c>
      <c r="Z4" s="497">
        <v>2018</v>
      </c>
      <c r="AA4" s="497">
        <v>2019</v>
      </c>
      <c r="AB4" s="497">
        <v>2020</v>
      </c>
      <c r="AC4" s="497">
        <v>2021</v>
      </c>
      <c r="AD4" s="497">
        <v>2022</v>
      </c>
      <c r="AE4" s="497" t="str">
        <f>"Restwert zum 01.01."&amp;Allgemeines!C12</f>
        <v>Restwert zum 01.01.2021</v>
      </c>
      <c r="AF4" s="497" t="str">
        <f>"Abschreibungen "&amp;Allgemeines!C12</f>
        <v>Abschreibungen 2021</v>
      </c>
      <c r="AG4" s="497" t="str">
        <f>"Restwert zum 31.12."&amp;Allgemeines!C12</f>
        <v>Restwert zum 31.12.2021</v>
      </c>
      <c r="AH4" s="497">
        <v>2016</v>
      </c>
      <c r="AI4" s="497">
        <v>2017</v>
      </c>
      <c r="AJ4" s="497">
        <v>2018</v>
      </c>
      <c r="AK4" s="497">
        <v>2019</v>
      </c>
      <c r="AL4" s="497">
        <v>2020</v>
      </c>
      <c r="AM4" s="497">
        <v>2021</v>
      </c>
      <c r="AN4" s="497">
        <v>2022</v>
      </c>
      <c r="AO4" s="557"/>
    </row>
    <row r="5" spans="1:43" s="498" customFormat="1" ht="13.8">
      <c r="A5" s="559"/>
      <c r="B5" s="559"/>
      <c r="C5" s="560"/>
      <c r="D5" s="561"/>
      <c r="E5" s="695"/>
      <c r="F5" s="561"/>
      <c r="G5" s="685">
        <f t="shared" ref="G5:G68" si="0">D5*E5/100</f>
        <v>0</v>
      </c>
      <c r="H5" s="561"/>
      <c r="I5" s="561"/>
      <c r="J5" s="561"/>
      <c r="K5" s="561"/>
      <c r="L5" s="561"/>
      <c r="M5" s="561"/>
      <c r="N5" s="561"/>
      <c r="O5" s="561"/>
      <c r="P5" s="561"/>
      <c r="Q5" s="562">
        <f>SUM(G5,H5,J5,K5,M5,N5)-SUM(I5,L5,O5,P5)</f>
        <v>0</v>
      </c>
      <c r="R5" s="561"/>
      <c r="S5" s="561"/>
      <c r="T5" s="561"/>
      <c r="U5" s="562">
        <f>Q5-R5-S5-T5</f>
        <v>0</v>
      </c>
      <c r="V5" s="563">
        <f>IF(ISBLANK($B5),0,VLOOKUP($B5,Listen!$A$2:$C$44,2,FALSE))</f>
        <v>0</v>
      </c>
      <c r="W5" s="563">
        <f>IF(ISBLANK($B5),0,VLOOKUP($B5,Listen!$A$2:$C$44,3,FALSE))</f>
        <v>0</v>
      </c>
      <c r="X5" s="564">
        <f t="shared" ref="X5:AD20" si="1">$V5</f>
        <v>0</v>
      </c>
      <c r="Y5" s="564">
        <f t="shared" si="1"/>
        <v>0</v>
      </c>
      <c r="Z5" s="564">
        <f t="shared" si="1"/>
        <v>0</v>
      </c>
      <c r="AA5" s="564">
        <f t="shared" si="1"/>
        <v>0</v>
      </c>
      <c r="AB5" s="564">
        <f t="shared" si="1"/>
        <v>0</v>
      </c>
      <c r="AC5" s="564">
        <f t="shared" si="1"/>
        <v>0</v>
      </c>
      <c r="AD5" s="564">
        <f t="shared" si="1"/>
        <v>0</v>
      </c>
      <c r="AE5" s="562">
        <f>AG5+AF5</f>
        <v>0</v>
      </c>
      <c r="AF5" s="565">
        <f>IF(C5=Allgemeines!$C$12,SAV!$U5-SAV!$AG5,HLOOKUP(Allgemeines!$C$12-1,$AH$4:$AN$300,ROW(C5)-3,FALSE)-$AG5)</f>
        <v>0</v>
      </c>
      <c r="AG5" s="565">
        <f>HLOOKUP(Allgemeines!$C$12,$AH$4:$AN$300,ROW(C5)-3,FALSE)</f>
        <v>0</v>
      </c>
      <c r="AH5" s="562">
        <f t="shared" ref="AH5:AH68" si="2">IF(OR($C5=0,$U5=0),0,IF($C5&lt;=AH$4,$U5-$U5/X5*(AH$4-$C5+1),0))</f>
        <v>0</v>
      </c>
      <c r="AI5" s="562">
        <f t="shared" ref="AI5:AI68" si="3">IF(OR($C5=0,$U5=0,Y5-(AI$4-$C5)=0),0,IF($C5&lt;AI$4,AH5-AH5/(Y5-(AI$4-$C5)),IF($C5=AI$4,$U5-$U5/Y5,0)))</f>
        <v>0</v>
      </c>
      <c r="AJ5" s="562">
        <f t="shared" ref="AJ5:AJ68" si="4">IF(OR($C5=0,$U5=0,Z5-(AJ$4-$C5)=0),0,IF($C5&lt;AJ$4,AI5-AI5/(Z5-(AJ$4-$C5)),IF($C5=AJ$4,$U5-$U5/Z5,0)))</f>
        <v>0</v>
      </c>
      <c r="AK5" s="562">
        <f t="shared" ref="AK5:AK68" si="5">IF(OR($C5=0,$U5=0,AA5-(AK$4-$C5)=0),0,IF($C5&lt;AK$4,AJ5-AJ5/(AA5-(AK$4-$C5)),IF($C5=AK$4,$U5-$U5/AA5,0)))</f>
        <v>0</v>
      </c>
      <c r="AL5" s="562">
        <f t="shared" ref="AL5:AL68" si="6">IF(OR($C5=0,$U5=0,AB5-(AL$4-$C5)=0),0,IF($C5&lt;AL$4,AK5-AK5/(AB5-(AL$4-$C5)),IF($C5=AL$4,$U5-$U5/AB5,0)))</f>
        <v>0</v>
      </c>
      <c r="AM5" s="562">
        <f t="shared" ref="AM5:AM68" si="7">IF(OR($C5=0,$U5=0,AC5-(AM$4-$C5)=0),0,IF($C5&lt;AM$4,AL5-AL5/(AC5-(AM$4-$C5)),IF($C5=AM$4,$U5-$U5/AC5,0)))</f>
        <v>0</v>
      </c>
      <c r="AN5" s="562">
        <f t="shared" ref="AN5:AN68" si="8">IF(OR($C5=0,$U5=0,AD5-(AN$4-$C5)=0),0,IF($C5&lt;AN$4,AM5-AM5/(AD5-(AN$4-$C5)),IF($C5=AN$4,$U5-$U5/AD5,0)))</f>
        <v>0</v>
      </c>
      <c r="AO5" s="566"/>
      <c r="AQ5" s="567"/>
    </row>
    <row r="6" spans="1:43" s="498" customFormat="1" ht="13.8">
      <c r="A6" s="559"/>
      <c r="B6" s="559"/>
      <c r="C6" s="560"/>
      <c r="D6" s="561"/>
      <c r="E6" s="695"/>
      <c r="F6" s="561"/>
      <c r="G6" s="685">
        <f t="shared" si="0"/>
        <v>0</v>
      </c>
      <c r="H6" s="561"/>
      <c r="I6" s="561"/>
      <c r="J6" s="561"/>
      <c r="K6" s="561"/>
      <c r="L6" s="561"/>
      <c r="M6" s="561"/>
      <c r="N6" s="561"/>
      <c r="O6" s="561"/>
      <c r="P6" s="561"/>
      <c r="Q6" s="562">
        <f t="shared" ref="Q6:Q69" si="9">SUM(G6,H6,J6,K6,M6,N6)-SUM(I6,L6,O6,P6)</f>
        <v>0</v>
      </c>
      <c r="R6" s="561"/>
      <c r="S6" s="561"/>
      <c r="T6" s="561"/>
      <c r="U6" s="562">
        <f t="shared" ref="U6:U69" si="10">Q6-R6-S6-T6</f>
        <v>0</v>
      </c>
      <c r="V6" s="563">
        <f>IF(ISBLANK($B6),0,VLOOKUP($B6,Listen!$A$2:$C$44,2,FALSE))</f>
        <v>0</v>
      </c>
      <c r="W6" s="563">
        <f>IF(ISBLANK($B6),0,VLOOKUP($B6,Listen!$A$2:$C$44,3,FALSE))</f>
        <v>0</v>
      </c>
      <c r="X6" s="564">
        <f t="shared" si="1"/>
        <v>0</v>
      </c>
      <c r="Y6" s="564">
        <f t="shared" si="1"/>
        <v>0</v>
      </c>
      <c r="Z6" s="564">
        <f t="shared" si="1"/>
        <v>0</v>
      </c>
      <c r="AA6" s="564">
        <f t="shared" si="1"/>
        <v>0</v>
      </c>
      <c r="AB6" s="564">
        <f t="shared" si="1"/>
        <v>0</v>
      </c>
      <c r="AC6" s="564">
        <f t="shared" si="1"/>
        <v>0</v>
      </c>
      <c r="AD6" s="564">
        <f t="shared" si="1"/>
        <v>0</v>
      </c>
      <c r="AE6" s="562">
        <f t="shared" ref="AE6:AE69" si="11">AG6+AF6</f>
        <v>0</v>
      </c>
      <c r="AF6" s="565">
        <f>IF(C6=Allgemeines!$C$12,SAV!$U6-SAV!$AG6,HLOOKUP(Allgemeines!$C$12-1,$AH$4:$AN$300,ROW(C6)-3,FALSE)-$AG6)</f>
        <v>0</v>
      </c>
      <c r="AG6" s="565">
        <f>HLOOKUP(Allgemeines!$C$12,$AH$4:$AN$300,ROW(C6)-3,FALSE)</f>
        <v>0</v>
      </c>
      <c r="AH6" s="562">
        <f t="shared" si="2"/>
        <v>0</v>
      </c>
      <c r="AI6" s="562">
        <f t="shared" si="3"/>
        <v>0</v>
      </c>
      <c r="AJ6" s="562">
        <f t="shared" si="4"/>
        <v>0</v>
      </c>
      <c r="AK6" s="562">
        <f t="shared" si="5"/>
        <v>0</v>
      </c>
      <c r="AL6" s="562">
        <f t="shared" si="6"/>
        <v>0</v>
      </c>
      <c r="AM6" s="562">
        <f t="shared" si="7"/>
        <v>0</v>
      </c>
      <c r="AN6" s="562">
        <f t="shared" si="8"/>
        <v>0</v>
      </c>
      <c r="AO6" s="566"/>
    </row>
    <row r="7" spans="1:43" s="498" customFormat="1" ht="13.8">
      <c r="A7" s="559"/>
      <c r="B7" s="559"/>
      <c r="C7" s="560"/>
      <c r="D7" s="561"/>
      <c r="E7" s="695"/>
      <c r="F7" s="561"/>
      <c r="G7" s="685">
        <f t="shared" si="0"/>
        <v>0</v>
      </c>
      <c r="H7" s="561"/>
      <c r="I7" s="561"/>
      <c r="J7" s="561"/>
      <c r="K7" s="561"/>
      <c r="L7" s="561"/>
      <c r="M7" s="561"/>
      <c r="N7" s="561"/>
      <c r="O7" s="561"/>
      <c r="P7" s="561"/>
      <c r="Q7" s="562">
        <f t="shared" si="9"/>
        <v>0</v>
      </c>
      <c r="R7" s="561"/>
      <c r="S7" s="561"/>
      <c r="T7" s="561"/>
      <c r="U7" s="562">
        <f t="shared" si="10"/>
        <v>0</v>
      </c>
      <c r="V7" s="563">
        <f>IF(ISBLANK($B7),0,VLOOKUP($B7,Listen!$A$2:$C$44,2,FALSE))</f>
        <v>0</v>
      </c>
      <c r="W7" s="563">
        <f>IF(ISBLANK($B7),0,VLOOKUP($B7,Listen!$A$2:$C$44,3,FALSE))</f>
        <v>0</v>
      </c>
      <c r="X7" s="564">
        <f t="shared" si="1"/>
        <v>0</v>
      </c>
      <c r="Y7" s="564">
        <f t="shared" si="1"/>
        <v>0</v>
      </c>
      <c r="Z7" s="564">
        <f t="shared" si="1"/>
        <v>0</v>
      </c>
      <c r="AA7" s="564">
        <f t="shared" si="1"/>
        <v>0</v>
      </c>
      <c r="AB7" s="564">
        <f t="shared" si="1"/>
        <v>0</v>
      </c>
      <c r="AC7" s="564">
        <f t="shared" si="1"/>
        <v>0</v>
      </c>
      <c r="AD7" s="564">
        <f t="shared" si="1"/>
        <v>0</v>
      </c>
      <c r="AE7" s="562">
        <f t="shared" si="11"/>
        <v>0</v>
      </c>
      <c r="AF7" s="565">
        <f>IF(C7=Allgemeines!$C$12,SAV!$U7-SAV!$AG7,HLOOKUP(Allgemeines!$C$12-1,$AH$4:$AN$300,ROW(C7)-3,FALSE)-$AG7)</f>
        <v>0</v>
      </c>
      <c r="AG7" s="565">
        <f>HLOOKUP(Allgemeines!$C$12,$AH$4:$AN$300,ROW(C7)-3,FALSE)</f>
        <v>0</v>
      </c>
      <c r="AH7" s="562">
        <f t="shared" si="2"/>
        <v>0</v>
      </c>
      <c r="AI7" s="562">
        <f t="shared" si="3"/>
        <v>0</v>
      </c>
      <c r="AJ7" s="562">
        <f t="shared" si="4"/>
        <v>0</v>
      </c>
      <c r="AK7" s="562">
        <f t="shared" si="5"/>
        <v>0</v>
      </c>
      <c r="AL7" s="562">
        <f t="shared" si="6"/>
        <v>0</v>
      </c>
      <c r="AM7" s="562">
        <f t="shared" si="7"/>
        <v>0</v>
      </c>
      <c r="AN7" s="562">
        <f t="shared" si="8"/>
        <v>0</v>
      </c>
      <c r="AO7" s="566"/>
    </row>
    <row r="8" spans="1:43" s="498" customFormat="1" ht="13.8">
      <c r="A8" s="559"/>
      <c r="B8" s="559"/>
      <c r="C8" s="560"/>
      <c r="D8" s="561"/>
      <c r="E8" s="695"/>
      <c r="F8" s="561"/>
      <c r="G8" s="685">
        <f t="shared" si="0"/>
        <v>0</v>
      </c>
      <c r="H8" s="561"/>
      <c r="I8" s="561"/>
      <c r="J8" s="561"/>
      <c r="K8" s="561"/>
      <c r="L8" s="561"/>
      <c r="M8" s="561"/>
      <c r="N8" s="561"/>
      <c r="O8" s="561"/>
      <c r="P8" s="561"/>
      <c r="Q8" s="562">
        <f t="shared" si="9"/>
        <v>0</v>
      </c>
      <c r="R8" s="561"/>
      <c r="S8" s="561"/>
      <c r="T8" s="561"/>
      <c r="U8" s="562">
        <f t="shared" si="10"/>
        <v>0</v>
      </c>
      <c r="V8" s="563">
        <f>IF(ISBLANK($B8),0,VLOOKUP($B8,Listen!$A$2:$C$44,2,FALSE))</f>
        <v>0</v>
      </c>
      <c r="W8" s="563">
        <f>IF(ISBLANK($B8),0,VLOOKUP($B8,Listen!$A$2:$C$44,3,FALSE))</f>
        <v>0</v>
      </c>
      <c r="X8" s="564">
        <f t="shared" si="1"/>
        <v>0</v>
      </c>
      <c r="Y8" s="564">
        <f t="shared" si="1"/>
        <v>0</v>
      </c>
      <c r="Z8" s="564">
        <f t="shared" si="1"/>
        <v>0</v>
      </c>
      <c r="AA8" s="564">
        <f t="shared" si="1"/>
        <v>0</v>
      </c>
      <c r="AB8" s="564">
        <f t="shared" si="1"/>
        <v>0</v>
      </c>
      <c r="AC8" s="564">
        <f t="shared" si="1"/>
        <v>0</v>
      </c>
      <c r="AD8" s="564">
        <f t="shared" si="1"/>
        <v>0</v>
      </c>
      <c r="AE8" s="562">
        <f t="shared" si="11"/>
        <v>0</v>
      </c>
      <c r="AF8" s="565">
        <f>IF(C8=Allgemeines!$C$12,SAV!$U8-SAV!$AG8,HLOOKUP(Allgemeines!$C$12-1,$AH$4:$AN$300,ROW(C8)-3,FALSE)-$AG8)</f>
        <v>0</v>
      </c>
      <c r="AG8" s="565">
        <f>HLOOKUP(Allgemeines!$C$12,$AH$4:$AN$300,ROW(C8)-3,FALSE)</f>
        <v>0</v>
      </c>
      <c r="AH8" s="562">
        <f t="shared" si="2"/>
        <v>0</v>
      </c>
      <c r="AI8" s="562">
        <f t="shared" si="3"/>
        <v>0</v>
      </c>
      <c r="AJ8" s="562">
        <f t="shared" si="4"/>
        <v>0</v>
      </c>
      <c r="AK8" s="562">
        <f t="shared" si="5"/>
        <v>0</v>
      </c>
      <c r="AL8" s="562">
        <f t="shared" si="6"/>
        <v>0</v>
      </c>
      <c r="AM8" s="562">
        <f t="shared" si="7"/>
        <v>0</v>
      </c>
      <c r="AN8" s="562">
        <f t="shared" si="8"/>
        <v>0</v>
      </c>
      <c r="AO8" s="566"/>
    </row>
    <row r="9" spans="1:43" s="498" customFormat="1" ht="13.8">
      <c r="A9" s="559"/>
      <c r="B9" s="559"/>
      <c r="C9" s="560"/>
      <c r="D9" s="561"/>
      <c r="E9" s="695"/>
      <c r="F9" s="561"/>
      <c r="G9" s="685">
        <f t="shared" si="0"/>
        <v>0</v>
      </c>
      <c r="H9" s="561"/>
      <c r="I9" s="561"/>
      <c r="J9" s="561"/>
      <c r="K9" s="561"/>
      <c r="L9" s="561"/>
      <c r="M9" s="561"/>
      <c r="N9" s="561"/>
      <c r="O9" s="561"/>
      <c r="P9" s="561"/>
      <c r="Q9" s="562">
        <f t="shared" si="9"/>
        <v>0</v>
      </c>
      <c r="R9" s="561"/>
      <c r="S9" s="561"/>
      <c r="T9" s="561"/>
      <c r="U9" s="562">
        <f t="shared" si="10"/>
        <v>0</v>
      </c>
      <c r="V9" s="563">
        <f>IF(ISBLANK($B9),0,VLOOKUP($B9,Listen!$A$2:$C$44,2,FALSE))</f>
        <v>0</v>
      </c>
      <c r="W9" s="563">
        <f>IF(ISBLANK($B9),0,VLOOKUP($B9,Listen!$A$2:$C$44,3,FALSE))</f>
        <v>0</v>
      </c>
      <c r="X9" s="564">
        <f t="shared" si="1"/>
        <v>0</v>
      </c>
      <c r="Y9" s="564">
        <f t="shared" si="1"/>
        <v>0</v>
      </c>
      <c r="Z9" s="564">
        <f t="shared" si="1"/>
        <v>0</v>
      </c>
      <c r="AA9" s="564">
        <f t="shared" si="1"/>
        <v>0</v>
      </c>
      <c r="AB9" s="564">
        <f t="shared" si="1"/>
        <v>0</v>
      </c>
      <c r="AC9" s="564">
        <f t="shared" si="1"/>
        <v>0</v>
      </c>
      <c r="AD9" s="564">
        <f t="shared" si="1"/>
        <v>0</v>
      </c>
      <c r="AE9" s="562">
        <f t="shared" si="11"/>
        <v>0</v>
      </c>
      <c r="AF9" s="565">
        <f>IF(C9=Allgemeines!$C$12,SAV!$U9-SAV!$AG9,HLOOKUP(Allgemeines!$C$12-1,$AH$4:$AN$300,ROW(C9)-3,FALSE)-$AG9)</f>
        <v>0</v>
      </c>
      <c r="AG9" s="565">
        <f>HLOOKUP(Allgemeines!$C$12,$AH$4:$AN$300,ROW(C9)-3,FALSE)</f>
        <v>0</v>
      </c>
      <c r="AH9" s="562">
        <f t="shared" si="2"/>
        <v>0</v>
      </c>
      <c r="AI9" s="562">
        <f t="shared" si="3"/>
        <v>0</v>
      </c>
      <c r="AJ9" s="562">
        <f t="shared" si="4"/>
        <v>0</v>
      </c>
      <c r="AK9" s="562">
        <f t="shared" si="5"/>
        <v>0</v>
      </c>
      <c r="AL9" s="562">
        <f t="shared" si="6"/>
        <v>0</v>
      </c>
      <c r="AM9" s="562">
        <f t="shared" si="7"/>
        <v>0</v>
      </c>
      <c r="AN9" s="562">
        <f t="shared" si="8"/>
        <v>0</v>
      </c>
      <c r="AO9" s="566"/>
    </row>
    <row r="10" spans="1:43" s="498" customFormat="1" ht="13.8">
      <c r="A10" s="559"/>
      <c r="B10" s="559"/>
      <c r="C10" s="560"/>
      <c r="D10" s="561"/>
      <c r="E10" s="695"/>
      <c r="F10" s="561"/>
      <c r="G10" s="685">
        <f t="shared" si="0"/>
        <v>0</v>
      </c>
      <c r="H10" s="561"/>
      <c r="I10" s="561"/>
      <c r="J10" s="561"/>
      <c r="K10" s="561"/>
      <c r="L10" s="561"/>
      <c r="M10" s="561"/>
      <c r="N10" s="561"/>
      <c r="O10" s="561"/>
      <c r="P10" s="561"/>
      <c r="Q10" s="562">
        <f t="shared" si="9"/>
        <v>0</v>
      </c>
      <c r="R10" s="561"/>
      <c r="S10" s="561"/>
      <c r="T10" s="561"/>
      <c r="U10" s="562">
        <f t="shared" si="10"/>
        <v>0</v>
      </c>
      <c r="V10" s="563">
        <f>IF(ISBLANK($B10),0,VLOOKUP($B10,Listen!$A$2:$C$44,2,FALSE))</f>
        <v>0</v>
      </c>
      <c r="W10" s="563">
        <f>IF(ISBLANK($B10),0,VLOOKUP($B10,Listen!$A$2:$C$44,3,FALSE))</f>
        <v>0</v>
      </c>
      <c r="X10" s="564">
        <f t="shared" si="1"/>
        <v>0</v>
      </c>
      <c r="Y10" s="564">
        <f t="shared" si="1"/>
        <v>0</v>
      </c>
      <c r="Z10" s="564">
        <f t="shared" si="1"/>
        <v>0</v>
      </c>
      <c r="AA10" s="564">
        <f t="shared" si="1"/>
        <v>0</v>
      </c>
      <c r="AB10" s="564">
        <f t="shared" si="1"/>
        <v>0</v>
      </c>
      <c r="AC10" s="564">
        <f t="shared" si="1"/>
        <v>0</v>
      </c>
      <c r="AD10" s="564">
        <f t="shared" si="1"/>
        <v>0</v>
      </c>
      <c r="AE10" s="562">
        <f t="shared" si="11"/>
        <v>0</v>
      </c>
      <c r="AF10" s="565">
        <f>IF(C10=Allgemeines!$C$12,SAV!$U10-SAV!$AG10,HLOOKUP(Allgemeines!$C$12-1,$AH$4:$AN$300,ROW(C10)-3,FALSE)-$AG10)</f>
        <v>0</v>
      </c>
      <c r="AG10" s="565">
        <f>HLOOKUP(Allgemeines!$C$12,$AH$4:$AN$300,ROW(C10)-3,FALSE)</f>
        <v>0</v>
      </c>
      <c r="AH10" s="562">
        <f t="shared" si="2"/>
        <v>0</v>
      </c>
      <c r="AI10" s="562">
        <f t="shared" si="3"/>
        <v>0</v>
      </c>
      <c r="AJ10" s="562">
        <f t="shared" si="4"/>
        <v>0</v>
      </c>
      <c r="AK10" s="562">
        <f t="shared" si="5"/>
        <v>0</v>
      </c>
      <c r="AL10" s="562">
        <f t="shared" si="6"/>
        <v>0</v>
      </c>
      <c r="AM10" s="562">
        <f t="shared" si="7"/>
        <v>0</v>
      </c>
      <c r="AN10" s="562">
        <f t="shared" si="8"/>
        <v>0</v>
      </c>
      <c r="AO10" s="566"/>
    </row>
    <row r="11" spans="1:43" s="498" customFormat="1" ht="13.8">
      <c r="A11" s="559"/>
      <c r="B11" s="559"/>
      <c r="C11" s="560"/>
      <c r="D11" s="561"/>
      <c r="E11" s="695"/>
      <c r="F11" s="561"/>
      <c r="G11" s="685">
        <f t="shared" si="0"/>
        <v>0</v>
      </c>
      <c r="H11" s="561"/>
      <c r="I11" s="561"/>
      <c r="J11" s="561"/>
      <c r="K11" s="561"/>
      <c r="L11" s="561"/>
      <c r="M11" s="561"/>
      <c r="N11" s="561"/>
      <c r="O11" s="561"/>
      <c r="P11" s="561"/>
      <c r="Q11" s="562">
        <f t="shared" si="9"/>
        <v>0</v>
      </c>
      <c r="R11" s="561"/>
      <c r="S11" s="561"/>
      <c r="T11" s="561"/>
      <c r="U11" s="562">
        <f t="shared" si="10"/>
        <v>0</v>
      </c>
      <c r="V11" s="563">
        <f>IF(ISBLANK($B11),0,VLOOKUP($B11,Listen!$A$2:$C$44,2,FALSE))</f>
        <v>0</v>
      </c>
      <c r="W11" s="563">
        <f>IF(ISBLANK($B11),0,VLOOKUP($B11,Listen!$A$2:$C$44,3,FALSE))</f>
        <v>0</v>
      </c>
      <c r="X11" s="564">
        <f t="shared" si="1"/>
        <v>0</v>
      </c>
      <c r="Y11" s="564">
        <f t="shared" si="1"/>
        <v>0</v>
      </c>
      <c r="Z11" s="564">
        <f t="shared" si="1"/>
        <v>0</v>
      </c>
      <c r="AA11" s="564">
        <f t="shared" si="1"/>
        <v>0</v>
      </c>
      <c r="AB11" s="564">
        <f t="shared" si="1"/>
        <v>0</v>
      </c>
      <c r="AC11" s="564">
        <f t="shared" si="1"/>
        <v>0</v>
      </c>
      <c r="AD11" s="564">
        <f t="shared" si="1"/>
        <v>0</v>
      </c>
      <c r="AE11" s="562">
        <f t="shared" si="11"/>
        <v>0</v>
      </c>
      <c r="AF11" s="565">
        <f>IF(C11=Allgemeines!$C$12,SAV!$U11-SAV!$AG11,HLOOKUP(Allgemeines!$C$12-1,$AH$4:$AN$300,ROW(C11)-3,FALSE)-$AG11)</f>
        <v>0</v>
      </c>
      <c r="AG11" s="565">
        <f>HLOOKUP(Allgemeines!$C$12,$AH$4:$AN$300,ROW(C11)-3,FALSE)</f>
        <v>0</v>
      </c>
      <c r="AH11" s="562">
        <f t="shared" si="2"/>
        <v>0</v>
      </c>
      <c r="AI11" s="562">
        <f t="shared" si="3"/>
        <v>0</v>
      </c>
      <c r="AJ11" s="562">
        <f t="shared" si="4"/>
        <v>0</v>
      </c>
      <c r="AK11" s="562">
        <f t="shared" si="5"/>
        <v>0</v>
      </c>
      <c r="AL11" s="562">
        <f t="shared" si="6"/>
        <v>0</v>
      </c>
      <c r="AM11" s="562">
        <f t="shared" si="7"/>
        <v>0</v>
      </c>
      <c r="AN11" s="562">
        <f t="shared" si="8"/>
        <v>0</v>
      </c>
      <c r="AO11" s="566"/>
    </row>
    <row r="12" spans="1:43" s="498" customFormat="1" ht="13.8">
      <c r="A12" s="559"/>
      <c r="B12" s="559"/>
      <c r="C12" s="560"/>
      <c r="D12" s="561"/>
      <c r="E12" s="695"/>
      <c r="F12" s="561"/>
      <c r="G12" s="685">
        <f t="shared" si="0"/>
        <v>0</v>
      </c>
      <c r="H12" s="561"/>
      <c r="I12" s="561"/>
      <c r="J12" s="561"/>
      <c r="K12" s="561"/>
      <c r="L12" s="561"/>
      <c r="M12" s="561"/>
      <c r="N12" s="561"/>
      <c r="O12" s="561"/>
      <c r="P12" s="561"/>
      <c r="Q12" s="562">
        <f t="shared" si="9"/>
        <v>0</v>
      </c>
      <c r="R12" s="561"/>
      <c r="S12" s="561"/>
      <c r="T12" s="561"/>
      <c r="U12" s="562">
        <f t="shared" si="10"/>
        <v>0</v>
      </c>
      <c r="V12" s="563">
        <f>IF(ISBLANK($B12),0,VLOOKUP($B12,Listen!$A$2:$C$44,2,FALSE))</f>
        <v>0</v>
      </c>
      <c r="W12" s="563">
        <f>IF(ISBLANK($B12),0,VLOOKUP($B12,Listen!$A$2:$C$44,3,FALSE))</f>
        <v>0</v>
      </c>
      <c r="X12" s="564">
        <f t="shared" si="1"/>
        <v>0</v>
      </c>
      <c r="Y12" s="564">
        <f t="shared" si="1"/>
        <v>0</v>
      </c>
      <c r="Z12" s="564">
        <f t="shared" si="1"/>
        <v>0</v>
      </c>
      <c r="AA12" s="564">
        <f t="shared" si="1"/>
        <v>0</v>
      </c>
      <c r="AB12" s="564">
        <f t="shared" si="1"/>
        <v>0</v>
      </c>
      <c r="AC12" s="564">
        <f t="shared" si="1"/>
        <v>0</v>
      </c>
      <c r="AD12" s="564">
        <f t="shared" si="1"/>
        <v>0</v>
      </c>
      <c r="AE12" s="562">
        <f t="shared" si="11"/>
        <v>0</v>
      </c>
      <c r="AF12" s="565">
        <f>IF(C12=Allgemeines!$C$12,SAV!$U12-SAV!$AG12,HLOOKUP(Allgemeines!$C$12-1,$AH$4:$AN$300,ROW(C12)-3,FALSE)-$AG12)</f>
        <v>0</v>
      </c>
      <c r="AG12" s="565">
        <f>HLOOKUP(Allgemeines!$C$12,$AH$4:$AN$300,ROW(C12)-3,FALSE)</f>
        <v>0</v>
      </c>
      <c r="AH12" s="562">
        <f t="shared" si="2"/>
        <v>0</v>
      </c>
      <c r="AI12" s="562">
        <f t="shared" si="3"/>
        <v>0</v>
      </c>
      <c r="AJ12" s="562">
        <f t="shared" si="4"/>
        <v>0</v>
      </c>
      <c r="AK12" s="562">
        <f t="shared" si="5"/>
        <v>0</v>
      </c>
      <c r="AL12" s="562">
        <f t="shared" si="6"/>
        <v>0</v>
      </c>
      <c r="AM12" s="562">
        <f t="shared" si="7"/>
        <v>0</v>
      </c>
      <c r="AN12" s="562">
        <f t="shared" si="8"/>
        <v>0</v>
      </c>
      <c r="AO12" s="566"/>
    </row>
    <row r="13" spans="1:43" s="498" customFormat="1" ht="13.8">
      <c r="A13" s="559"/>
      <c r="B13" s="559"/>
      <c r="C13" s="560"/>
      <c r="D13" s="561"/>
      <c r="E13" s="695"/>
      <c r="F13" s="561"/>
      <c r="G13" s="685">
        <f t="shared" si="0"/>
        <v>0</v>
      </c>
      <c r="H13" s="561"/>
      <c r="I13" s="561"/>
      <c r="J13" s="561"/>
      <c r="K13" s="561"/>
      <c r="L13" s="561"/>
      <c r="M13" s="561"/>
      <c r="N13" s="561"/>
      <c r="O13" s="561"/>
      <c r="P13" s="561"/>
      <c r="Q13" s="562">
        <f t="shared" si="9"/>
        <v>0</v>
      </c>
      <c r="R13" s="561"/>
      <c r="S13" s="561"/>
      <c r="T13" s="561"/>
      <c r="U13" s="562">
        <f t="shared" si="10"/>
        <v>0</v>
      </c>
      <c r="V13" s="563">
        <f>IF(ISBLANK($B13),0,VLOOKUP($B13,Listen!$A$2:$C$44,2,FALSE))</f>
        <v>0</v>
      </c>
      <c r="W13" s="563">
        <f>IF(ISBLANK($B13),0,VLOOKUP($B13,Listen!$A$2:$C$44,3,FALSE))</f>
        <v>0</v>
      </c>
      <c r="X13" s="564">
        <f t="shared" si="1"/>
        <v>0</v>
      </c>
      <c r="Y13" s="564">
        <f t="shared" si="1"/>
        <v>0</v>
      </c>
      <c r="Z13" s="564">
        <f t="shared" si="1"/>
        <v>0</v>
      </c>
      <c r="AA13" s="564">
        <f t="shared" si="1"/>
        <v>0</v>
      </c>
      <c r="AB13" s="564">
        <f t="shared" si="1"/>
        <v>0</v>
      </c>
      <c r="AC13" s="564">
        <f t="shared" si="1"/>
        <v>0</v>
      </c>
      <c r="AD13" s="564">
        <f t="shared" si="1"/>
        <v>0</v>
      </c>
      <c r="AE13" s="562">
        <f t="shared" si="11"/>
        <v>0</v>
      </c>
      <c r="AF13" s="565">
        <f>IF(C13=Allgemeines!$C$12,SAV!$U13-SAV!$AG13,HLOOKUP(Allgemeines!$C$12-1,$AH$4:$AN$300,ROW(C13)-3,FALSE)-$AG13)</f>
        <v>0</v>
      </c>
      <c r="AG13" s="565">
        <f>HLOOKUP(Allgemeines!$C$12,$AH$4:$AN$300,ROW(C13)-3,FALSE)</f>
        <v>0</v>
      </c>
      <c r="AH13" s="562">
        <f t="shared" si="2"/>
        <v>0</v>
      </c>
      <c r="AI13" s="562">
        <f t="shared" si="3"/>
        <v>0</v>
      </c>
      <c r="AJ13" s="562">
        <f t="shared" si="4"/>
        <v>0</v>
      </c>
      <c r="AK13" s="562">
        <f t="shared" si="5"/>
        <v>0</v>
      </c>
      <c r="AL13" s="562">
        <f t="shared" si="6"/>
        <v>0</v>
      </c>
      <c r="AM13" s="562">
        <f t="shared" si="7"/>
        <v>0</v>
      </c>
      <c r="AN13" s="562">
        <f t="shared" si="8"/>
        <v>0</v>
      </c>
      <c r="AO13" s="566"/>
    </row>
    <row r="14" spans="1:43" s="498" customFormat="1" ht="13.8">
      <c r="A14" s="559"/>
      <c r="B14" s="559"/>
      <c r="C14" s="560"/>
      <c r="D14" s="561"/>
      <c r="E14" s="695"/>
      <c r="F14" s="561"/>
      <c r="G14" s="685">
        <f t="shared" si="0"/>
        <v>0</v>
      </c>
      <c r="H14" s="561"/>
      <c r="I14" s="561"/>
      <c r="J14" s="561"/>
      <c r="K14" s="561"/>
      <c r="L14" s="561"/>
      <c r="M14" s="561"/>
      <c r="N14" s="561"/>
      <c r="O14" s="561"/>
      <c r="P14" s="561"/>
      <c r="Q14" s="562">
        <f t="shared" si="9"/>
        <v>0</v>
      </c>
      <c r="R14" s="561"/>
      <c r="S14" s="561"/>
      <c r="T14" s="561"/>
      <c r="U14" s="562">
        <f t="shared" si="10"/>
        <v>0</v>
      </c>
      <c r="V14" s="563">
        <f>IF(ISBLANK($B14),0,VLOOKUP($B14,Listen!$A$2:$C$44,2,FALSE))</f>
        <v>0</v>
      </c>
      <c r="W14" s="563">
        <f>IF(ISBLANK($B14),0,VLOOKUP($B14,Listen!$A$2:$C$44,3,FALSE))</f>
        <v>0</v>
      </c>
      <c r="X14" s="564">
        <f t="shared" si="1"/>
        <v>0</v>
      </c>
      <c r="Y14" s="564">
        <f t="shared" si="1"/>
        <v>0</v>
      </c>
      <c r="Z14" s="564">
        <f t="shared" si="1"/>
        <v>0</v>
      </c>
      <c r="AA14" s="564">
        <f t="shared" si="1"/>
        <v>0</v>
      </c>
      <c r="AB14" s="564">
        <f t="shared" si="1"/>
        <v>0</v>
      </c>
      <c r="AC14" s="564">
        <f t="shared" si="1"/>
        <v>0</v>
      </c>
      <c r="AD14" s="564">
        <f t="shared" si="1"/>
        <v>0</v>
      </c>
      <c r="AE14" s="562">
        <f t="shared" si="11"/>
        <v>0</v>
      </c>
      <c r="AF14" s="565">
        <f>IF(C14=Allgemeines!$C$12,SAV!$U14-SAV!$AG14,HLOOKUP(Allgemeines!$C$12-1,$AH$4:$AN$300,ROW(C14)-3,FALSE)-$AG14)</f>
        <v>0</v>
      </c>
      <c r="AG14" s="565">
        <f>HLOOKUP(Allgemeines!$C$12,$AH$4:$AN$300,ROW(C14)-3,FALSE)</f>
        <v>0</v>
      </c>
      <c r="AH14" s="562">
        <f t="shared" si="2"/>
        <v>0</v>
      </c>
      <c r="AI14" s="562">
        <f t="shared" si="3"/>
        <v>0</v>
      </c>
      <c r="AJ14" s="562">
        <f t="shared" si="4"/>
        <v>0</v>
      </c>
      <c r="AK14" s="562">
        <f t="shared" si="5"/>
        <v>0</v>
      </c>
      <c r="AL14" s="562">
        <f t="shared" si="6"/>
        <v>0</v>
      </c>
      <c r="AM14" s="562">
        <f t="shared" si="7"/>
        <v>0</v>
      </c>
      <c r="AN14" s="562">
        <f t="shared" si="8"/>
        <v>0</v>
      </c>
      <c r="AO14" s="485"/>
    </row>
    <row r="15" spans="1:43" s="498" customFormat="1" ht="13.8">
      <c r="A15" s="559"/>
      <c r="B15" s="559"/>
      <c r="C15" s="560"/>
      <c r="D15" s="561"/>
      <c r="E15" s="695"/>
      <c r="F15" s="561"/>
      <c r="G15" s="685">
        <f t="shared" si="0"/>
        <v>0</v>
      </c>
      <c r="H15" s="561"/>
      <c r="I15" s="561"/>
      <c r="J15" s="561"/>
      <c r="K15" s="561"/>
      <c r="L15" s="561"/>
      <c r="M15" s="561"/>
      <c r="N15" s="561"/>
      <c r="O15" s="561"/>
      <c r="P15" s="561"/>
      <c r="Q15" s="562">
        <f t="shared" si="9"/>
        <v>0</v>
      </c>
      <c r="R15" s="561"/>
      <c r="S15" s="561"/>
      <c r="T15" s="561"/>
      <c r="U15" s="562">
        <f t="shared" si="10"/>
        <v>0</v>
      </c>
      <c r="V15" s="563">
        <f>IF(ISBLANK($B15),0,VLOOKUP($B15,Listen!$A$2:$C$44,2,FALSE))</f>
        <v>0</v>
      </c>
      <c r="W15" s="563">
        <f>IF(ISBLANK($B15),0,VLOOKUP($B15,Listen!$A$2:$C$44,3,FALSE))</f>
        <v>0</v>
      </c>
      <c r="X15" s="564">
        <f t="shared" si="1"/>
        <v>0</v>
      </c>
      <c r="Y15" s="564">
        <f t="shared" si="1"/>
        <v>0</v>
      </c>
      <c r="Z15" s="564">
        <f t="shared" si="1"/>
        <v>0</v>
      </c>
      <c r="AA15" s="564">
        <f t="shared" si="1"/>
        <v>0</v>
      </c>
      <c r="AB15" s="564">
        <f t="shared" si="1"/>
        <v>0</v>
      </c>
      <c r="AC15" s="564">
        <f t="shared" si="1"/>
        <v>0</v>
      </c>
      <c r="AD15" s="564">
        <f t="shared" si="1"/>
        <v>0</v>
      </c>
      <c r="AE15" s="562">
        <f t="shared" si="11"/>
        <v>0</v>
      </c>
      <c r="AF15" s="565">
        <f>IF(C15=Allgemeines!$C$12,SAV!$U15-SAV!$AG15,HLOOKUP(Allgemeines!$C$12-1,$AH$4:$AN$300,ROW(C15)-3,FALSE)-$AG15)</f>
        <v>0</v>
      </c>
      <c r="AG15" s="565">
        <f>HLOOKUP(Allgemeines!$C$12,$AH$4:$AN$300,ROW(C15)-3,FALSE)</f>
        <v>0</v>
      </c>
      <c r="AH15" s="562">
        <f t="shared" si="2"/>
        <v>0</v>
      </c>
      <c r="AI15" s="562">
        <f t="shared" si="3"/>
        <v>0</v>
      </c>
      <c r="AJ15" s="562">
        <f t="shared" si="4"/>
        <v>0</v>
      </c>
      <c r="AK15" s="562">
        <f t="shared" si="5"/>
        <v>0</v>
      </c>
      <c r="AL15" s="562">
        <f t="shared" si="6"/>
        <v>0</v>
      </c>
      <c r="AM15" s="562">
        <f t="shared" si="7"/>
        <v>0</v>
      </c>
      <c r="AN15" s="562">
        <f t="shared" si="8"/>
        <v>0</v>
      </c>
      <c r="AO15" s="485"/>
    </row>
    <row r="16" spans="1:43" s="498" customFormat="1" ht="13.8">
      <c r="A16" s="559"/>
      <c r="B16" s="559"/>
      <c r="C16" s="560"/>
      <c r="D16" s="561"/>
      <c r="E16" s="695"/>
      <c r="F16" s="561"/>
      <c r="G16" s="685">
        <f t="shared" si="0"/>
        <v>0</v>
      </c>
      <c r="H16" s="561"/>
      <c r="I16" s="561"/>
      <c r="J16" s="561"/>
      <c r="K16" s="561"/>
      <c r="L16" s="561"/>
      <c r="M16" s="561"/>
      <c r="N16" s="561"/>
      <c r="O16" s="561"/>
      <c r="P16" s="561"/>
      <c r="Q16" s="562">
        <f t="shared" si="9"/>
        <v>0</v>
      </c>
      <c r="R16" s="561"/>
      <c r="S16" s="561"/>
      <c r="T16" s="561"/>
      <c r="U16" s="562">
        <f t="shared" si="10"/>
        <v>0</v>
      </c>
      <c r="V16" s="563">
        <f>IF(ISBLANK($B16),0,VLOOKUP($B16,Listen!$A$2:$C$44,2,FALSE))</f>
        <v>0</v>
      </c>
      <c r="W16" s="563">
        <f>IF(ISBLANK($B16),0,VLOOKUP($B16,Listen!$A$2:$C$44,3,FALSE))</f>
        <v>0</v>
      </c>
      <c r="X16" s="564">
        <f t="shared" si="1"/>
        <v>0</v>
      </c>
      <c r="Y16" s="564">
        <f t="shared" si="1"/>
        <v>0</v>
      </c>
      <c r="Z16" s="564">
        <f t="shared" si="1"/>
        <v>0</v>
      </c>
      <c r="AA16" s="564">
        <f t="shared" si="1"/>
        <v>0</v>
      </c>
      <c r="AB16" s="564">
        <f t="shared" si="1"/>
        <v>0</v>
      </c>
      <c r="AC16" s="564">
        <f t="shared" si="1"/>
        <v>0</v>
      </c>
      <c r="AD16" s="564">
        <f t="shared" si="1"/>
        <v>0</v>
      </c>
      <c r="AE16" s="562">
        <f t="shared" si="11"/>
        <v>0</v>
      </c>
      <c r="AF16" s="565">
        <f>IF(C16=Allgemeines!$C$12,SAV!$U16-SAV!$AG16,HLOOKUP(Allgemeines!$C$12-1,$AH$4:$AN$300,ROW(C16)-3,FALSE)-$AG16)</f>
        <v>0</v>
      </c>
      <c r="AG16" s="565">
        <f>HLOOKUP(Allgemeines!$C$12,$AH$4:$AN$300,ROW(C16)-3,FALSE)</f>
        <v>0</v>
      </c>
      <c r="AH16" s="562">
        <f t="shared" si="2"/>
        <v>0</v>
      </c>
      <c r="AI16" s="562">
        <f t="shared" si="3"/>
        <v>0</v>
      </c>
      <c r="AJ16" s="562">
        <f t="shared" si="4"/>
        <v>0</v>
      </c>
      <c r="AK16" s="562">
        <f t="shared" si="5"/>
        <v>0</v>
      </c>
      <c r="AL16" s="562">
        <f t="shared" si="6"/>
        <v>0</v>
      </c>
      <c r="AM16" s="562">
        <f t="shared" si="7"/>
        <v>0</v>
      </c>
      <c r="AN16" s="562">
        <f t="shared" si="8"/>
        <v>0</v>
      </c>
      <c r="AO16" s="485"/>
    </row>
    <row r="17" spans="1:41" s="498" customFormat="1" ht="13.8">
      <c r="A17" s="559"/>
      <c r="B17" s="559"/>
      <c r="C17" s="560"/>
      <c r="D17" s="561"/>
      <c r="E17" s="695"/>
      <c r="F17" s="561"/>
      <c r="G17" s="685">
        <f t="shared" si="0"/>
        <v>0</v>
      </c>
      <c r="H17" s="561"/>
      <c r="I17" s="561"/>
      <c r="J17" s="561"/>
      <c r="K17" s="561"/>
      <c r="L17" s="561"/>
      <c r="M17" s="561"/>
      <c r="N17" s="561"/>
      <c r="O17" s="561"/>
      <c r="P17" s="561"/>
      <c r="Q17" s="562">
        <f t="shared" si="9"/>
        <v>0</v>
      </c>
      <c r="R17" s="561"/>
      <c r="S17" s="561"/>
      <c r="T17" s="561"/>
      <c r="U17" s="562">
        <f t="shared" si="10"/>
        <v>0</v>
      </c>
      <c r="V17" s="563">
        <f>IF(ISBLANK($B17),0,VLOOKUP($B17,Listen!$A$2:$C$44,2,FALSE))</f>
        <v>0</v>
      </c>
      <c r="W17" s="563">
        <f>IF(ISBLANK($B17),0,VLOOKUP($B17,Listen!$A$2:$C$44,3,FALSE))</f>
        <v>0</v>
      </c>
      <c r="X17" s="564">
        <f t="shared" si="1"/>
        <v>0</v>
      </c>
      <c r="Y17" s="564">
        <f t="shared" si="1"/>
        <v>0</v>
      </c>
      <c r="Z17" s="564">
        <f t="shared" si="1"/>
        <v>0</v>
      </c>
      <c r="AA17" s="564">
        <f t="shared" si="1"/>
        <v>0</v>
      </c>
      <c r="AB17" s="564">
        <f t="shared" si="1"/>
        <v>0</v>
      </c>
      <c r="AC17" s="564">
        <f t="shared" si="1"/>
        <v>0</v>
      </c>
      <c r="AD17" s="564">
        <f t="shared" si="1"/>
        <v>0</v>
      </c>
      <c r="AE17" s="562">
        <f t="shared" si="11"/>
        <v>0</v>
      </c>
      <c r="AF17" s="565">
        <f>IF(C17=Allgemeines!$C$12,SAV!$U17-SAV!$AG17,HLOOKUP(Allgemeines!$C$12-1,$AH$4:$AN$300,ROW(C17)-3,FALSE)-$AG17)</f>
        <v>0</v>
      </c>
      <c r="AG17" s="565">
        <f>HLOOKUP(Allgemeines!$C$12,$AH$4:$AN$300,ROW(C17)-3,FALSE)</f>
        <v>0</v>
      </c>
      <c r="AH17" s="562">
        <f t="shared" si="2"/>
        <v>0</v>
      </c>
      <c r="AI17" s="562">
        <f t="shared" si="3"/>
        <v>0</v>
      </c>
      <c r="AJ17" s="562">
        <f t="shared" si="4"/>
        <v>0</v>
      </c>
      <c r="AK17" s="562">
        <f t="shared" si="5"/>
        <v>0</v>
      </c>
      <c r="AL17" s="562">
        <f t="shared" si="6"/>
        <v>0</v>
      </c>
      <c r="AM17" s="562">
        <f t="shared" si="7"/>
        <v>0</v>
      </c>
      <c r="AN17" s="562">
        <f t="shared" si="8"/>
        <v>0</v>
      </c>
      <c r="AO17" s="485"/>
    </row>
    <row r="18" spans="1:41" s="498" customFormat="1" ht="13.8">
      <c r="A18" s="559"/>
      <c r="B18" s="559"/>
      <c r="C18" s="560"/>
      <c r="D18" s="561"/>
      <c r="E18" s="695"/>
      <c r="F18" s="561"/>
      <c r="G18" s="685">
        <f t="shared" si="0"/>
        <v>0</v>
      </c>
      <c r="H18" s="561"/>
      <c r="I18" s="561"/>
      <c r="J18" s="561"/>
      <c r="K18" s="561"/>
      <c r="L18" s="561"/>
      <c r="M18" s="561"/>
      <c r="N18" s="561"/>
      <c r="O18" s="561"/>
      <c r="P18" s="561"/>
      <c r="Q18" s="562">
        <f t="shared" si="9"/>
        <v>0</v>
      </c>
      <c r="R18" s="561"/>
      <c r="S18" s="561"/>
      <c r="T18" s="561"/>
      <c r="U18" s="562">
        <f t="shared" si="10"/>
        <v>0</v>
      </c>
      <c r="V18" s="563">
        <f>IF(ISBLANK($B18),0,VLOOKUP($B18,Listen!$A$2:$C$44,2,FALSE))</f>
        <v>0</v>
      </c>
      <c r="W18" s="563">
        <f>IF(ISBLANK($B18),0,VLOOKUP($B18,Listen!$A$2:$C$44,3,FALSE))</f>
        <v>0</v>
      </c>
      <c r="X18" s="564">
        <f t="shared" si="1"/>
        <v>0</v>
      </c>
      <c r="Y18" s="564">
        <f t="shared" si="1"/>
        <v>0</v>
      </c>
      <c r="Z18" s="564">
        <f t="shared" si="1"/>
        <v>0</v>
      </c>
      <c r="AA18" s="564">
        <f t="shared" si="1"/>
        <v>0</v>
      </c>
      <c r="AB18" s="564">
        <f t="shared" si="1"/>
        <v>0</v>
      </c>
      <c r="AC18" s="564">
        <f t="shared" si="1"/>
        <v>0</v>
      </c>
      <c r="AD18" s="564">
        <f t="shared" si="1"/>
        <v>0</v>
      </c>
      <c r="AE18" s="562">
        <f t="shared" si="11"/>
        <v>0</v>
      </c>
      <c r="AF18" s="565">
        <f>IF(C18=Allgemeines!$C$12,SAV!$U18-SAV!$AG18,HLOOKUP(Allgemeines!$C$12-1,$AH$4:$AN$300,ROW(C18)-3,FALSE)-$AG18)</f>
        <v>0</v>
      </c>
      <c r="AG18" s="565">
        <f>HLOOKUP(Allgemeines!$C$12,$AH$4:$AN$300,ROW(C18)-3,FALSE)</f>
        <v>0</v>
      </c>
      <c r="AH18" s="562">
        <f t="shared" si="2"/>
        <v>0</v>
      </c>
      <c r="AI18" s="562">
        <f t="shared" si="3"/>
        <v>0</v>
      </c>
      <c r="AJ18" s="562">
        <f t="shared" si="4"/>
        <v>0</v>
      </c>
      <c r="AK18" s="562">
        <f t="shared" si="5"/>
        <v>0</v>
      </c>
      <c r="AL18" s="562">
        <f t="shared" si="6"/>
        <v>0</v>
      </c>
      <c r="AM18" s="562">
        <f t="shared" si="7"/>
        <v>0</v>
      </c>
      <c r="AN18" s="562">
        <f t="shared" si="8"/>
        <v>0</v>
      </c>
      <c r="AO18" s="485"/>
    </row>
    <row r="19" spans="1:41" s="498" customFormat="1" ht="13.8">
      <c r="A19" s="559"/>
      <c r="B19" s="559"/>
      <c r="C19" s="560"/>
      <c r="D19" s="561"/>
      <c r="E19" s="695"/>
      <c r="F19" s="561"/>
      <c r="G19" s="685">
        <f t="shared" si="0"/>
        <v>0</v>
      </c>
      <c r="H19" s="561"/>
      <c r="I19" s="561"/>
      <c r="J19" s="561"/>
      <c r="K19" s="561"/>
      <c r="L19" s="561"/>
      <c r="M19" s="561"/>
      <c r="N19" s="561"/>
      <c r="O19" s="561"/>
      <c r="P19" s="561"/>
      <c r="Q19" s="562">
        <f t="shared" si="9"/>
        <v>0</v>
      </c>
      <c r="R19" s="561"/>
      <c r="S19" s="561"/>
      <c r="T19" s="561"/>
      <c r="U19" s="562">
        <f t="shared" si="10"/>
        <v>0</v>
      </c>
      <c r="V19" s="563">
        <f>IF(ISBLANK($B19),0,VLOOKUP($B19,Listen!$A$2:$C$44,2,FALSE))</f>
        <v>0</v>
      </c>
      <c r="W19" s="563">
        <f>IF(ISBLANK($B19),0,VLOOKUP($B19,Listen!$A$2:$C$44,3,FALSE))</f>
        <v>0</v>
      </c>
      <c r="X19" s="564">
        <f t="shared" si="1"/>
        <v>0</v>
      </c>
      <c r="Y19" s="564">
        <f t="shared" si="1"/>
        <v>0</v>
      </c>
      <c r="Z19" s="564">
        <f t="shared" si="1"/>
        <v>0</v>
      </c>
      <c r="AA19" s="564">
        <f t="shared" si="1"/>
        <v>0</v>
      </c>
      <c r="AB19" s="564">
        <f t="shared" si="1"/>
        <v>0</v>
      </c>
      <c r="AC19" s="564">
        <f t="shared" si="1"/>
        <v>0</v>
      </c>
      <c r="AD19" s="564">
        <f t="shared" si="1"/>
        <v>0</v>
      </c>
      <c r="AE19" s="562">
        <f t="shared" si="11"/>
        <v>0</v>
      </c>
      <c r="AF19" s="565">
        <f>IF(C19=Allgemeines!$C$12,SAV!$U19-SAV!$AG19,HLOOKUP(Allgemeines!$C$12-1,$AH$4:$AN$300,ROW(C19)-3,FALSE)-$AG19)</f>
        <v>0</v>
      </c>
      <c r="AG19" s="565">
        <f>HLOOKUP(Allgemeines!$C$12,$AH$4:$AN$300,ROW(C19)-3,FALSE)</f>
        <v>0</v>
      </c>
      <c r="AH19" s="562">
        <f t="shared" si="2"/>
        <v>0</v>
      </c>
      <c r="AI19" s="562">
        <f t="shared" si="3"/>
        <v>0</v>
      </c>
      <c r="AJ19" s="562">
        <f t="shared" si="4"/>
        <v>0</v>
      </c>
      <c r="AK19" s="562">
        <f t="shared" si="5"/>
        <v>0</v>
      </c>
      <c r="AL19" s="562">
        <f t="shared" si="6"/>
        <v>0</v>
      </c>
      <c r="AM19" s="562">
        <f t="shared" si="7"/>
        <v>0</v>
      </c>
      <c r="AN19" s="562">
        <f t="shared" si="8"/>
        <v>0</v>
      </c>
      <c r="AO19" s="485"/>
    </row>
    <row r="20" spans="1:41" s="498" customFormat="1" ht="13.8">
      <c r="A20" s="559"/>
      <c r="B20" s="559"/>
      <c r="C20" s="560"/>
      <c r="D20" s="561"/>
      <c r="E20" s="695"/>
      <c r="F20" s="561"/>
      <c r="G20" s="685">
        <f t="shared" si="0"/>
        <v>0</v>
      </c>
      <c r="H20" s="561"/>
      <c r="I20" s="561"/>
      <c r="J20" s="561"/>
      <c r="K20" s="561"/>
      <c r="L20" s="561"/>
      <c r="M20" s="561"/>
      <c r="N20" s="561"/>
      <c r="O20" s="561"/>
      <c r="P20" s="561"/>
      <c r="Q20" s="562">
        <f t="shared" si="9"/>
        <v>0</v>
      </c>
      <c r="R20" s="561"/>
      <c r="S20" s="561"/>
      <c r="T20" s="561"/>
      <c r="U20" s="562">
        <f t="shared" si="10"/>
        <v>0</v>
      </c>
      <c r="V20" s="563">
        <f>IF(ISBLANK($B20),0,VLOOKUP($B20,Listen!$A$2:$C$44,2,FALSE))</f>
        <v>0</v>
      </c>
      <c r="W20" s="563">
        <f>IF(ISBLANK($B20),0,VLOOKUP($B20,Listen!$A$2:$C$44,3,FALSE))</f>
        <v>0</v>
      </c>
      <c r="X20" s="564">
        <f t="shared" si="1"/>
        <v>0</v>
      </c>
      <c r="Y20" s="564">
        <f t="shared" si="1"/>
        <v>0</v>
      </c>
      <c r="Z20" s="564">
        <f t="shared" si="1"/>
        <v>0</v>
      </c>
      <c r="AA20" s="564">
        <f t="shared" si="1"/>
        <v>0</v>
      </c>
      <c r="AB20" s="564">
        <f t="shared" si="1"/>
        <v>0</v>
      </c>
      <c r="AC20" s="564">
        <f t="shared" si="1"/>
        <v>0</v>
      </c>
      <c r="AD20" s="564">
        <f t="shared" si="1"/>
        <v>0</v>
      </c>
      <c r="AE20" s="562">
        <f t="shared" si="11"/>
        <v>0</v>
      </c>
      <c r="AF20" s="565">
        <f>IF(C20=Allgemeines!$C$12,SAV!$U20-SAV!$AG20,HLOOKUP(Allgemeines!$C$12-1,$AH$4:$AN$300,ROW(C20)-3,FALSE)-$AG20)</f>
        <v>0</v>
      </c>
      <c r="AG20" s="565">
        <f>HLOOKUP(Allgemeines!$C$12,$AH$4:$AN$300,ROW(C20)-3,FALSE)</f>
        <v>0</v>
      </c>
      <c r="AH20" s="562">
        <f t="shared" si="2"/>
        <v>0</v>
      </c>
      <c r="AI20" s="562">
        <f t="shared" si="3"/>
        <v>0</v>
      </c>
      <c r="AJ20" s="562">
        <f t="shared" si="4"/>
        <v>0</v>
      </c>
      <c r="AK20" s="562">
        <f t="shared" si="5"/>
        <v>0</v>
      </c>
      <c r="AL20" s="562">
        <f t="shared" si="6"/>
        <v>0</v>
      </c>
      <c r="AM20" s="562">
        <f t="shared" si="7"/>
        <v>0</v>
      </c>
      <c r="AN20" s="562">
        <f t="shared" si="8"/>
        <v>0</v>
      </c>
      <c r="AO20" s="485"/>
    </row>
    <row r="21" spans="1:41" s="498" customFormat="1" ht="13.8">
      <c r="A21" s="559"/>
      <c r="B21" s="559"/>
      <c r="C21" s="560"/>
      <c r="D21" s="561"/>
      <c r="E21" s="695"/>
      <c r="F21" s="561"/>
      <c r="G21" s="685">
        <f t="shared" si="0"/>
        <v>0</v>
      </c>
      <c r="H21" s="561"/>
      <c r="I21" s="561"/>
      <c r="J21" s="561"/>
      <c r="K21" s="561"/>
      <c r="L21" s="561"/>
      <c r="M21" s="561"/>
      <c r="N21" s="561"/>
      <c r="O21" s="561"/>
      <c r="P21" s="561"/>
      <c r="Q21" s="562">
        <f t="shared" si="9"/>
        <v>0</v>
      </c>
      <c r="R21" s="561"/>
      <c r="S21" s="561"/>
      <c r="T21" s="561"/>
      <c r="U21" s="562">
        <f t="shared" si="10"/>
        <v>0</v>
      </c>
      <c r="V21" s="563">
        <f>IF(ISBLANK($B21),0,VLOOKUP($B21,Listen!$A$2:$C$44,2,FALSE))</f>
        <v>0</v>
      </c>
      <c r="W21" s="563">
        <f>IF(ISBLANK($B21),0,VLOOKUP($B21,Listen!$A$2:$C$44,3,FALSE))</f>
        <v>0</v>
      </c>
      <c r="X21" s="564">
        <f t="shared" ref="X21:AD37" si="12">$V21</f>
        <v>0</v>
      </c>
      <c r="Y21" s="564">
        <f t="shared" si="12"/>
        <v>0</v>
      </c>
      <c r="Z21" s="564">
        <f t="shared" si="12"/>
        <v>0</v>
      </c>
      <c r="AA21" s="564">
        <f t="shared" si="12"/>
        <v>0</v>
      </c>
      <c r="AB21" s="564">
        <f t="shared" si="12"/>
        <v>0</v>
      </c>
      <c r="AC21" s="564">
        <f t="shared" si="12"/>
        <v>0</v>
      </c>
      <c r="AD21" s="564">
        <f t="shared" si="12"/>
        <v>0</v>
      </c>
      <c r="AE21" s="562">
        <f t="shared" si="11"/>
        <v>0</v>
      </c>
      <c r="AF21" s="565">
        <f>IF(C21=Allgemeines!$C$12,SAV!$U21-SAV!$AG21,HLOOKUP(Allgemeines!$C$12-1,$AH$4:$AN$300,ROW(C21)-3,FALSE)-$AG21)</f>
        <v>0</v>
      </c>
      <c r="AG21" s="565">
        <f>HLOOKUP(Allgemeines!$C$12,$AH$4:$AN$300,ROW(C21)-3,FALSE)</f>
        <v>0</v>
      </c>
      <c r="AH21" s="562">
        <f t="shared" si="2"/>
        <v>0</v>
      </c>
      <c r="AI21" s="562">
        <f t="shared" si="3"/>
        <v>0</v>
      </c>
      <c r="AJ21" s="562">
        <f t="shared" si="4"/>
        <v>0</v>
      </c>
      <c r="AK21" s="562">
        <f t="shared" si="5"/>
        <v>0</v>
      </c>
      <c r="AL21" s="562">
        <f t="shared" si="6"/>
        <v>0</v>
      </c>
      <c r="AM21" s="562">
        <f t="shared" si="7"/>
        <v>0</v>
      </c>
      <c r="AN21" s="562">
        <f t="shared" si="8"/>
        <v>0</v>
      </c>
      <c r="AO21" s="485"/>
    </row>
    <row r="22" spans="1:41" s="498" customFormat="1" ht="13.8">
      <c r="A22" s="559"/>
      <c r="B22" s="559"/>
      <c r="C22" s="560"/>
      <c r="D22" s="561"/>
      <c r="E22" s="695"/>
      <c r="F22" s="561"/>
      <c r="G22" s="685">
        <f t="shared" si="0"/>
        <v>0</v>
      </c>
      <c r="H22" s="561"/>
      <c r="I22" s="561"/>
      <c r="J22" s="561"/>
      <c r="K22" s="561"/>
      <c r="L22" s="561"/>
      <c r="M22" s="561"/>
      <c r="N22" s="561"/>
      <c r="O22" s="561"/>
      <c r="P22" s="561"/>
      <c r="Q22" s="562">
        <f t="shared" si="9"/>
        <v>0</v>
      </c>
      <c r="R22" s="561"/>
      <c r="S22" s="561"/>
      <c r="T22" s="561"/>
      <c r="U22" s="562">
        <f t="shared" si="10"/>
        <v>0</v>
      </c>
      <c r="V22" s="563">
        <f>IF(ISBLANK($B22),0,VLOOKUP($B22,Listen!$A$2:$C$44,2,FALSE))</f>
        <v>0</v>
      </c>
      <c r="W22" s="563">
        <f>IF(ISBLANK($B22),0,VLOOKUP($B22,Listen!$A$2:$C$44,3,FALSE))</f>
        <v>0</v>
      </c>
      <c r="X22" s="564">
        <f t="shared" si="12"/>
        <v>0</v>
      </c>
      <c r="Y22" s="564">
        <f t="shared" si="12"/>
        <v>0</v>
      </c>
      <c r="Z22" s="564">
        <f t="shared" si="12"/>
        <v>0</v>
      </c>
      <c r="AA22" s="564">
        <f t="shared" si="12"/>
        <v>0</v>
      </c>
      <c r="AB22" s="564">
        <f t="shared" si="12"/>
        <v>0</v>
      </c>
      <c r="AC22" s="564">
        <f t="shared" si="12"/>
        <v>0</v>
      </c>
      <c r="AD22" s="564">
        <f t="shared" si="12"/>
        <v>0</v>
      </c>
      <c r="AE22" s="562">
        <f t="shared" si="11"/>
        <v>0</v>
      </c>
      <c r="AF22" s="565">
        <f>IF(C22=Allgemeines!$C$12,SAV!$U22-SAV!$AG22,HLOOKUP(Allgemeines!$C$12-1,$AH$4:$AN$300,ROW(C22)-3,FALSE)-$AG22)</f>
        <v>0</v>
      </c>
      <c r="AG22" s="565">
        <f>HLOOKUP(Allgemeines!$C$12,$AH$4:$AN$300,ROW(C22)-3,FALSE)</f>
        <v>0</v>
      </c>
      <c r="AH22" s="562">
        <f t="shared" si="2"/>
        <v>0</v>
      </c>
      <c r="AI22" s="562">
        <f t="shared" si="3"/>
        <v>0</v>
      </c>
      <c r="AJ22" s="562">
        <f t="shared" si="4"/>
        <v>0</v>
      </c>
      <c r="AK22" s="562">
        <f t="shared" si="5"/>
        <v>0</v>
      </c>
      <c r="AL22" s="562">
        <f t="shared" si="6"/>
        <v>0</v>
      </c>
      <c r="AM22" s="562">
        <f t="shared" si="7"/>
        <v>0</v>
      </c>
      <c r="AN22" s="562">
        <f t="shared" si="8"/>
        <v>0</v>
      </c>
      <c r="AO22" s="485"/>
    </row>
    <row r="23" spans="1:41" s="498" customFormat="1" ht="13.8">
      <c r="A23" s="559"/>
      <c r="B23" s="559"/>
      <c r="C23" s="560"/>
      <c r="D23" s="561"/>
      <c r="E23" s="695"/>
      <c r="F23" s="561"/>
      <c r="G23" s="685">
        <f t="shared" si="0"/>
        <v>0</v>
      </c>
      <c r="H23" s="561"/>
      <c r="I23" s="561"/>
      <c r="J23" s="561"/>
      <c r="K23" s="561"/>
      <c r="L23" s="561"/>
      <c r="M23" s="561"/>
      <c r="N23" s="561"/>
      <c r="O23" s="561"/>
      <c r="P23" s="561"/>
      <c r="Q23" s="562">
        <f t="shared" si="9"/>
        <v>0</v>
      </c>
      <c r="R23" s="561"/>
      <c r="S23" s="561"/>
      <c r="T23" s="561"/>
      <c r="U23" s="562">
        <f t="shared" si="10"/>
        <v>0</v>
      </c>
      <c r="V23" s="563">
        <f>IF(ISBLANK($B23),0,VLOOKUP($B23,Listen!$A$2:$C$44,2,FALSE))</f>
        <v>0</v>
      </c>
      <c r="W23" s="563">
        <f>IF(ISBLANK($B23),0,VLOOKUP($B23,Listen!$A$2:$C$44,3,FALSE))</f>
        <v>0</v>
      </c>
      <c r="X23" s="564">
        <f t="shared" si="12"/>
        <v>0</v>
      </c>
      <c r="Y23" s="564">
        <f t="shared" si="12"/>
        <v>0</v>
      </c>
      <c r="Z23" s="564">
        <f t="shared" si="12"/>
        <v>0</v>
      </c>
      <c r="AA23" s="564">
        <f t="shared" si="12"/>
        <v>0</v>
      </c>
      <c r="AB23" s="564">
        <f t="shared" si="12"/>
        <v>0</v>
      </c>
      <c r="AC23" s="564">
        <f t="shared" si="12"/>
        <v>0</v>
      </c>
      <c r="AD23" s="564">
        <f t="shared" si="12"/>
        <v>0</v>
      </c>
      <c r="AE23" s="562">
        <f t="shared" si="11"/>
        <v>0</v>
      </c>
      <c r="AF23" s="565">
        <f>IF(C23=Allgemeines!$C$12,SAV!$U23-SAV!$AG23,HLOOKUP(Allgemeines!$C$12-1,$AH$4:$AN$300,ROW(C23)-3,FALSE)-$AG23)</f>
        <v>0</v>
      </c>
      <c r="AG23" s="565">
        <f>HLOOKUP(Allgemeines!$C$12,$AH$4:$AN$300,ROW(C23)-3,FALSE)</f>
        <v>0</v>
      </c>
      <c r="AH23" s="562">
        <f t="shared" si="2"/>
        <v>0</v>
      </c>
      <c r="AI23" s="562">
        <f t="shared" si="3"/>
        <v>0</v>
      </c>
      <c r="AJ23" s="562">
        <f t="shared" si="4"/>
        <v>0</v>
      </c>
      <c r="AK23" s="562">
        <f t="shared" si="5"/>
        <v>0</v>
      </c>
      <c r="AL23" s="562">
        <f t="shared" si="6"/>
        <v>0</v>
      </c>
      <c r="AM23" s="562">
        <f t="shared" si="7"/>
        <v>0</v>
      </c>
      <c r="AN23" s="562">
        <f t="shared" si="8"/>
        <v>0</v>
      </c>
      <c r="AO23" s="485"/>
    </row>
    <row r="24" spans="1:41" s="498" customFormat="1" ht="13.8">
      <c r="A24" s="559"/>
      <c r="B24" s="559"/>
      <c r="C24" s="560"/>
      <c r="D24" s="561"/>
      <c r="E24" s="695"/>
      <c r="F24" s="561"/>
      <c r="G24" s="685">
        <f t="shared" si="0"/>
        <v>0</v>
      </c>
      <c r="H24" s="561"/>
      <c r="I24" s="561"/>
      <c r="J24" s="561"/>
      <c r="K24" s="561"/>
      <c r="L24" s="561"/>
      <c r="M24" s="561"/>
      <c r="N24" s="561"/>
      <c r="O24" s="561"/>
      <c r="P24" s="561"/>
      <c r="Q24" s="562">
        <f t="shared" si="9"/>
        <v>0</v>
      </c>
      <c r="R24" s="561"/>
      <c r="S24" s="561"/>
      <c r="T24" s="561"/>
      <c r="U24" s="562">
        <f t="shared" si="10"/>
        <v>0</v>
      </c>
      <c r="V24" s="563">
        <f>IF(ISBLANK($B24),0,VLOOKUP($B24,Listen!$A$2:$C$44,2,FALSE))</f>
        <v>0</v>
      </c>
      <c r="W24" s="563">
        <f>IF(ISBLANK($B24),0,VLOOKUP($B24,Listen!$A$2:$C$44,3,FALSE))</f>
        <v>0</v>
      </c>
      <c r="X24" s="564">
        <f t="shared" si="12"/>
        <v>0</v>
      </c>
      <c r="Y24" s="564">
        <f t="shared" si="12"/>
        <v>0</v>
      </c>
      <c r="Z24" s="564">
        <f t="shared" si="12"/>
        <v>0</v>
      </c>
      <c r="AA24" s="564">
        <f t="shared" si="12"/>
        <v>0</v>
      </c>
      <c r="AB24" s="564">
        <f t="shared" si="12"/>
        <v>0</v>
      </c>
      <c r="AC24" s="564">
        <f t="shared" si="12"/>
        <v>0</v>
      </c>
      <c r="AD24" s="564">
        <f t="shared" si="12"/>
        <v>0</v>
      </c>
      <c r="AE24" s="562">
        <f t="shared" si="11"/>
        <v>0</v>
      </c>
      <c r="AF24" s="565">
        <f>IF(C24=Allgemeines!$C$12,SAV!$U24-SAV!$AG24,HLOOKUP(Allgemeines!$C$12-1,$AH$4:$AN$300,ROW(C24)-3,FALSE)-$AG24)</f>
        <v>0</v>
      </c>
      <c r="AG24" s="565">
        <f>HLOOKUP(Allgemeines!$C$12,$AH$4:$AN$300,ROW(C24)-3,FALSE)</f>
        <v>0</v>
      </c>
      <c r="AH24" s="562">
        <f t="shared" si="2"/>
        <v>0</v>
      </c>
      <c r="AI24" s="562">
        <f t="shared" si="3"/>
        <v>0</v>
      </c>
      <c r="AJ24" s="562">
        <f t="shared" si="4"/>
        <v>0</v>
      </c>
      <c r="AK24" s="562">
        <f t="shared" si="5"/>
        <v>0</v>
      </c>
      <c r="AL24" s="562">
        <f t="shared" si="6"/>
        <v>0</v>
      </c>
      <c r="AM24" s="562">
        <f t="shared" si="7"/>
        <v>0</v>
      </c>
      <c r="AN24" s="562">
        <f t="shared" si="8"/>
        <v>0</v>
      </c>
      <c r="AO24" s="485"/>
    </row>
    <row r="25" spans="1:41" s="498" customFormat="1" ht="13.8">
      <c r="A25" s="559"/>
      <c r="B25" s="559"/>
      <c r="C25" s="560"/>
      <c r="D25" s="561"/>
      <c r="E25" s="695"/>
      <c r="F25" s="561"/>
      <c r="G25" s="685">
        <f t="shared" si="0"/>
        <v>0</v>
      </c>
      <c r="H25" s="561"/>
      <c r="I25" s="561"/>
      <c r="J25" s="561"/>
      <c r="K25" s="561"/>
      <c r="L25" s="561"/>
      <c r="M25" s="561"/>
      <c r="N25" s="561"/>
      <c r="O25" s="561"/>
      <c r="P25" s="561"/>
      <c r="Q25" s="562">
        <f t="shared" si="9"/>
        <v>0</v>
      </c>
      <c r="R25" s="561"/>
      <c r="S25" s="561"/>
      <c r="T25" s="561"/>
      <c r="U25" s="562">
        <f t="shared" si="10"/>
        <v>0</v>
      </c>
      <c r="V25" s="563">
        <f>IF(ISBLANK($B25),0,VLOOKUP($B25,Listen!$A$2:$C$44,2,FALSE))</f>
        <v>0</v>
      </c>
      <c r="W25" s="563">
        <f>IF(ISBLANK($B25),0,VLOOKUP($B25,Listen!$A$2:$C$44,3,FALSE))</f>
        <v>0</v>
      </c>
      <c r="X25" s="564">
        <f t="shared" si="12"/>
        <v>0</v>
      </c>
      <c r="Y25" s="564">
        <f t="shared" si="12"/>
        <v>0</v>
      </c>
      <c r="Z25" s="564">
        <f t="shared" si="12"/>
        <v>0</v>
      </c>
      <c r="AA25" s="564">
        <f t="shared" si="12"/>
        <v>0</v>
      </c>
      <c r="AB25" s="564">
        <f t="shared" si="12"/>
        <v>0</v>
      </c>
      <c r="AC25" s="564">
        <f t="shared" si="12"/>
        <v>0</v>
      </c>
      <c r="AD25" s="564">
        <f t="shared" si="12"/>
        <v>0</v>
      </c>
      <c r="AE25" s="562">
        <f t="shared" si="11"/>
        <v>0</v>
      </c>
      <c r="AF25" s="565">
        <f>IF(C25=Allgemeines!$C$12,SAV!$U25-SAV!$AG25,HLOOKUP(Allgemeines!$C$12-1,$AH$4:$AN$300,ROW(C25)-3,FALSE)-$AG25)</f>
        <v>0</v>
      </c>
      <c r="AG25" s="565">
        <f>HLOOKUP(Allgemeines!$C$12,$AH$4:$AN$300,ROW(C25)-3,FALSE)</f>
        <v>0</v>
      </c>
      <c r="AH25" s="562">
        <f t="shared" si="2"/>
        <v>0</v>
      </c>
      <c r="AI25" s="562">
        <f t="shared" si="3"/>
        <v>0</v>
      </c>
      <c r="AJ25" s="562">
        <f t="shared" si="4"/>
        <v>0</v>
      </c>
      <c r="AK25" s="562">
        <f t="shared" si="5"/>
        <v>0</v>
      </c>
      <c r="AL25" s="562">
        <f t="shared" si="6"/>
        <v>0</v>
      </c>
      <c r="AM25" s="562">
        <f t="shared" si="7"/>
        <v>0</v>
      </c>
      <c r="AN25" s="562">
        <f t="shared" si="8"/>
        <v>0</v>
      </c>
      <c r="AO25" s="485"/>
    </row>
    <row r="26" spans="1:41" s="498" customFormat="1" ht="13.8">
      <c r="A26" s="559"/>
      <c r="B26" s="559"/>
      <c r="C26" s="560"/>
      <c r="D26" s="561"/>
      <c r="E26" s="695"/>
      <c r="F26" s="561"/>
      <c r="G26" s="685">
        <f t="shared" si="0"/>
        <v>0</v>
      </c>
      <c r="H26" s="561"/>
      <c r="I26" s="561"/>
      <c r="J26" s="561"/>
      <c r="K26" s="561"/>
      <c r="L26" s="561"/>
      <c r="M26" s="561"/>
      <c r="N26" s="561"/>
      <c r="O26" s="561"/>
      <c r="P26" s="561"/>
      <c r="Q26" s="562">
        <f t="shared" si="9"/>
        <v>0</v>
      </c>
      <c r="R26" s="561"/>
      <c r="S26" s="561"/>
      <c r="T26" s="561"/>
      <c r="U26" s="562">
        <f t="shared" si="10"/>
        <v>0</v>
      </c>
      <c r="V26" s="563">
        <f>IF(ISBLANK($B26),0,VLOOKUP($B26,Listen!$A$2:$C$44,2,FALSE))</f>
        <v>0</v>
      </c>
      <c r="W26" s="563">
        <f>IF(ISBLANK($B26),0,VLOOKUP($B26,Listen!$A$2:$C$44,3,FALSE))</f>
        <v>0</v>
      </c>
      <c r="X26" s="564">
        <f t="shared" si="12"/>
        <v>0</v>
      </c>
      <c r="Y26" s="564">
        <f t="shared" si="12"/>
        <v>0</v>
      </c>
      <c r="Z26" s="564">
        <f t="shared" si="12"/>
        <v>0</v>
      </c>
      <c r="AA26" s="564">
        <f t="shared" si="12"/>
        <v>0</v>
      </c>
      <c r="AB26" s="564">
        <f t="shared" si="12"/>
        <v>0</v>
      </c>
      <c r="AC26" s="564">
        <f t="shared" si="12"/>
        <v>0</v>
      </c>
      <c r="AD26" s="564">
        <f t="shared" si="12"/>
        <v>0</v>
      </c>
      <c r="AE26" s="562">
        <f t="shared" si="11"/>
        <v>0</v>
      </c>
      <c r="AF26" s="565">
        <f>IF(C26=Allgemeines!$C$12,SAV!$U26-SAV!$AG26,HLOOKUP(Allgemeines!$C$12-1,$AH$4:$AN$300,ROW(C26)-3,FALSE)-$AG26)</f>
        <v>0</v>
      </c>
      <c r="AG26" s="565">
        <f>HLOOKUP(Allgemeines!$C$12,$AH$4:$AN$300,ROW(C26)-3,FALSE)</f>
        <v>0</v>
      </c>
      <c r="AH26" s="562">
        <f t="shared" si="2"/>
        <v>0</v>
      </c>
      <c r="AI26" s="562">
        <f t="shared" si="3"/>
        <v>0</v>
      </c>
      <c r="AJ26" s="562">
        <f t="shared" si="4"/>
        <v>0</v>
      </c>
      <c r="AK26" s="562">
        <f t="shared" si="5"/>
        <v>0</v>
      </c>
      <c r="AL26" s="562">
        <f t="shared" si="6"/>
        <v>0</v>
      </c>
      <c r="AM26" s="562">
        <f t="shared" si="7"/>
        <v>0</v>
      </c>
      <c r="AN26" s="562">
        <f t="shared" si="8"/>
        <v>0</v>
      </c>
      <c r="AO26" s="485"/>
    </row>
    <row r="27" spans="1:41" s="498" customFormat="1" ht="13.8">
      <c r="A27" s="559"/>
      <c r="B27" s="559"/>
      <c r="C27" s="560"/>
      <c r="D27" s="561"/>
      <c r="E27" s="695"/>
      <c r="F27" s="561"/>
      <c r="G27" s="685">
        <f t="shared" si="0"/>
        <v>0</v>
      </c>
      <c r="H27" s="561"/>
      <c r="I27" s="561"/>
      <c r="J27" s="561"/>
      <c r="K27" s="561"/>
      <c r="L27" s="561"/>
      <c r="M27" s="561"/>
      <c r="N27" s="561"/>
      <c r="O27" s="561"/>
      <c r="P27" s="561"/>
      <c r="Q27" s="562">
        <f t="shared" si="9"/>
        <v>0</v>
      </c>
      <c r="R27" s="561"/>
      <c r="S27" s="561"/>
      <c r="T27" s="561"/>
      <c r="U27" s="562">
        <f t="shared" si="10"/>
        <v>0</v>
      </c>
      <c r="V27" s="563">
        <f>IF(ISBLANK($B27),0,VLOOKUP($B27,Listen!$A$2:$C$44,2,FALSE))</f>
        <v>0</v>
      </c>
      <c r="W27" s="563">
        <f>IF(ISBLANK($B27),0,VLOOKUP($B27,Listen!$A$2:$C$44,3,FALSE))</f>
        <v>0</v>
      </c>
      <c r="X27" s="564">
        <f t="shared" si="12"/>
        <v>0</v>
      </c>
      <c r="Y27" s="564">
        <f t="shared" si="12"/>
        <v>0</v>
      </c>
      <c r="Z27" s="564">
        <f t="shared" si="12"/>
        <v>0</v>
      </c>
      <c r="AA27" s="564">
        <f t="shared" si="12"/>
        <v>0</v>
      </c>
      <c r="AB27" s="564">
        <f t="shared" si="12"/>
        <v>0</v>
      </c>
      <c r="AC27" s="564">
        <f t="shared" si="12"/>
        <v>0</v>
      </c>
      <c r="AD27" s="564">
        <f t="shared" si="12"/>
        <v>0</v>
      </c>
      <c r="AE27" s="562">
        <f t="shared" si="11"/>
        <v>0</v>
      </c>
      <c r="AF27" s="565">
        <f>IF(C27=Allgemeines!$C$12,SAV!$U27-SAV!$AG27,HLOOKUP(Allgemeines!$C$12-1,$AH$4:$AN$300,ROW(C27)-3,FALSE)-$AG27)</f>
        <v>0</v>
      </c>
      <c r="AG27" s="565">
        <f>HLOOKUP(Allgemeines!$C$12,$AH$4:$AN$300,ROW(C27)-3,FALSE)</f>
        <v>0</v>
      </c>
      <c r="AH27" s="562">
        <f t="shared" si="2"/>
        <v>0</v>
      </c>
      <c r="AI27" s="562">
        <f t="shared" si="3"/>
        <v>0</v>
      </c>
      <c r="AJ27" s="562">
        <f t="shared" si="4"/>
        <v>0</v>
      </c>
      <c r="AK27" s="562">
        <f t="shared" si="5"/>
        <v>0</v>
      </c>
      <c r="AL27" s="562">
        <f t="shared" si="6"/>
        <v>0</v>
      </c>
      <c r="AM27" s="562">
        <f t="shared" si="7"/>
        <v>0</v>
      </c>
      <c r="AN27" s="562">
        <f t="shared" si="8"/>
        <v>0</v>
      </c>
      <c r="AO27" s="485"/>
    </row>
    <row r="28" spans="1:41" s="498" customFormat="1" ht="13.8">
      <c r="A28" s="559"/>
      <c r="B28" s="559"/>
      <c r="C28" s="560"/>
      <c r="D28" s="561"/>
      <c r="E28" s="695"/>
      <c r="F28" s="561"/>
      <c r="G28" s="685">
        <f t="shared" si="0"/>
        <v>0</v>
      </c>
      <c r="H28" s="561"/>
      <c r="I28" s="561"/>
      <c r="J28" s="561"/>
      <c r="K28" s="561"/>
      <c r="L28" s="561"/>
      <c r="M28" s="561"/>
      <c r="N28" s="561"/>
      <c r="O28" s="561"/>
      <c r="P28" s="561"/>
      <c r="Q28" s="562">
        <f t="shared" si="9"/>
        <v>0</v>
      </c>
      <c r="R28" s="561"/>
      <c r="S28" s="561"/>
      <c r="T28" s="561"/>
      <c r="U28" s="562">
        <f t="shared" si="10"/>
        <v>0</v>
      </c>
      <c r="V28" s="563">
        <f>IF(ISBLANK($B28),0,VLOOKUP($B28,Listen!$A$2:$C$44,2,FALSE))</f>
        <v>0</v>
      </c>
      <c r="W28" s="563">
        <f>IF(ISBLANK($B28),0,VLOOKUP($B28,Listen!$A$2:$C$44,3,FALSE))</f>
        <v>0</v>
      </c>
      <c r="X28" s="564">
        <f t="shared" si="12"/>
        <v>0</v>
      </c>
      <c r="Y28" s="564">
        <f t="shared" si="12"/>
        <v>0</v>
      </c>
      <c r="Z28" s="564">
        <f t="shared" si="12"/>
        <v>0</v>
      </c>
      <c r="AA28" s="564">
        <f t="shared" si="12"/>
        <v>0</v>
      </c>
      <c r="AB28" s="564">
        <f t="shared" si="12"/>
        <v>0</v>
      </c>
      <c r="AC28" s="564">
        <f t="shared" si="12"/>
        <v>0</v>
      </c>
      <c r="AD28" s="564">
        <f t="shared" si="12"/>
        <v>0</v>
      </c>
      <c r="AE28" s="562">
        <f t="shared" si="11"/>
        <v>0</v>
      </c>
      <c r="AF28" s="565">
        <f>IF(C28=Allgemeines!$C$12,SAV!$U28-SAV!$AG28,HLOOKUP(Allgemeines!$C$12-1,$AH$4:$AN$300,ROW(C28)-3,FALSE)-$AG28)</f>
        <v>0</v>
      </c>
      <c r="AG28" s="565">
        <f>HLOOKUP(Allgemeines!$C$12,$AH$4:$AN$300,ROW(C28)-3,FALSE)</f>
        <v>0</v>
      </c>
      <c r="AH28" s="562">
        <f t="shared" si="2"/>
        <v>0</v>
      </c>
      <c r="AI28" s="562">
        <f t="shared" si="3"/>
        <v>0</v>
      </c>
      <c r="AJ28" s="562">
        <f t="shared" si="4"/>
        <v>0</v>
      </c>
      <c r="AK28" s="562">
        <f t="shared" si="5"/>
        <v>0</v>
      </c>
      <c r="AL28" s="562">
        <f t="shared" si="6"/>
        <v>0</v>
      </c>
      <c r="AM28" s="562">
        <f t="shared" si="7"/>
        <v>0</v>
      </c>
      <c r="AN28" s="562">
        <f t="shared" si="8"/>
        <v>0</v>
      </c>
      <c r="AO28" s="485"/>
    </row>
    <row r="29" spans="1:41" s="498" customFormat="1" ht="13.8">
      <c r="A29" s="559"/>
      <c r="B29" s="559"/>
      <c r="C29" s="560"/>
      <c r="D29" s="561"/>
      <c r="E29" s="695"/>
      <c r="F29" s="561"/>
      <c r="G29" s="685">
        <f t="shared" si="0"/>
        <v>0</v>
      </c>
      <c r="H29" s="561"/>
      <c r="I29" s="561"/>
      <c r="J29" s="561"/>
      <c r="K29" s="561"/>
      <c r="L29" s="561"/>
      <c r="M29" s="561"/>
      <c r="N29" s="561"/>
      <c r="O29" s="561"/>
      <c r="P29" s="561"/>
      <c r="Q29" s="562">
        <f t="shared" si="9"/>
        <v>0</v>
      </c>
      <c r="R29" s="561"/>
      <c r="S29" s="561"/>
      <c r="T29" s="561"/>
      <c r="U29" s="562">
        <f t="shared" si="10"/>
        <v>0</v>
      </c>
      <c r="V29" s="563">
        <f>IF(ISBLANK($B29),0,VLOOKUP($B29,Listen!$A$2:$C$44,2,FALSE))</f>
        <v>0</v>
      </c>
      <c r="W29" s="563">
        <f>IF(ISBLANK($B29),0,VLOOKUP($B29,Listen!$A$2:$C$44,3,FALSE))</f>
        <v>0</v>
      </c>
      <c r="X29" s="564">
        <f t="shared" si="12"/>
        <v>0</v>
      </c>
      <c r="Y29" s="564">
        <f t="shared" si="12"/>
        <v>0</v>
      </c>
      <c r="Z29" s="564">
        <f t="shared" si="12"/>
        <v>0</v>
      </c>
      <c r="AA29" s="564">
        <f t="shared" si="12"/>
        <v>0</v>
      </c>
      <c r="AB29" s="564">
        <f t="shared" si="12"/>
        <v>0</v>
      </c>
      <c r="AC29" s="564">
        <f t="shared" si="12"/>
        <v>0</v>
      </c>
      <c r="AD29" s="564">
        <f t="shared" si="12"/>
        <v>0</v>
      </c>
      <c r="AE29" s="562">
        <f t="shared" si="11"/>
        <v>0</v>
      </c>
      <c r="AF29" s="565">
        <f>IF(C29=Allgemeines!$C$12,SAV!$U29-SAV!$AG29,HLOOKUP(Allgemeines!$C$12-1,$AH$4:$AN$300,ROW(C29)-3,FALSE)-$AG29)</f>
        <v>0</v>
      </c>
      <c r="AG29" s="565">
        <f>HLOOKUP(Allgemeines!$C$12,$AH$4:$AN$300,ROW(C29)-3,FALSE)</f>
        <v>0</v>
      </c>
      <c r="AH29" s="562">
        <f t="shared" si="2"/>
        <v>0</v>
      </c>
      <c r="AI29" s="562">
        <f t="shared" si="3"/>
        <v>0</v>
      </c>
      <c r="AJ29" s="562">
        <f t="shared" si="4"/>
        <v>0</v>
      </c>
      <c r="AK29" s="562">
        <f t="shared" si="5"/>
        <v>0</v>
      </c>
      <c r="AL29" s="562">
        <f t="shared" si="6"/>
        <v>0</v>
      </c>
      <c r="AM29" s="562">
        <f t="shared" si="7"/>
        <v>0</v>
      </c>
      <c r="AN29" s="562">
        <f t="shared" si="8"/>
        <v>0</v>
      </c>
      <c r="AO29" s="485"/>
    </row>
    <row r="30" spans="1:41" s="498" customFormat="1" ht="13.8">
      <c r="A30" s="559"/>
      <c r="B30" s="559"/>
      <c r="C30" s="560"/>
      <c r="D30" s="561"/>
      <c r="E30" s="695"/>
      <c r="F30" s="561"/>
      <c r="G30" s="685">
        <f t="shared" si="0"/>
        <v>0</v>
      </c>
      <c r="H30" s="561"/>
      <c r="I30" s="561"/>
      <c r="J30" s="561"/>
      <c r="K30" s="561"/>
      <c r="L30" s="561"/>
      <c r="M30" s="561"/>
      <c r="N30" s="561"/>
      <c r="O30" s="561"/>
      <c r="P30" s="561"/>
      <c r="Q30" s="562">
        <f t="shared" si="9"/>
        <v>0</v>
      </c>
      <c r="R30" s="561"/>
      <c r="S30" s="561"/>
      <c r="T30" s="561"/>
      <c r="U30" s="562">
        <f t="shared" si="10"/>
        <v>0</v>
      </c>
      <c r="V30" s="563">
        <f>IF(ISBLANK($B30),0,VLOOKUP($B30,Listen!$A$2:$C$44,2,FALSE))</f>
        <v>0</v>
      </c>
      <c r="W30" s="563">
        <f>IF(ISBLANK($B30),0,VLOOKUP($B30,Listen!$A$2:$C$44,3,FALSE))</f>
        <v>0</v>
      </c>
      <c r="X30" s="564">
        <f t="shared" si="12"/>
        <v>0</v>
      </c>
      <c r="Y30" s="564">
        <f t="shared" si="12"/>
        <v>0</v>
      </c>
      <c r="Z30" s="564">
        <f t="shared" si="12"/>
        <v>0</v>
      </c>
      <c r="AA30" s="564">
        <f t="shared" si="12"/>
        <v>0</v>
      </c>
      <c r="AB30" s="564">
        <f t="shared" si="12"/>
        <v>0</v>
      </c>
      <c r="AC30" s="564">
        <f t="shared" si="12"/>
        <v>0</v>
      </c>
      <c r="AD30" s="564">
        <f t="shared" si="12"/>
        <v>0</v>
      </c>
      <c r="AE30" s="562">
        <f t="shared" si="11"/>
        <v>0</v>
      </c>
      <c r="AF30" s="565">
        <f>IF(C30=Allgemeines!$C$12,SAV!$U30-SAV!$AG30,HLOOKUP(Allgemeines!$C$12-1,$AH$4:$AN$300,ROW(C30)-3,FALSE)-$AG30)</f>
        <v>0</v>
      </c>
      <c r="AG30" s="565">
        <f>HLOOKUP(Allgemeines!$C$12,$AH$4:$AN$300,ROW(C30)-3,FALSE)</f>
        <v>0</v>
      </c>
      <c r="AH30" s="562">
        <f t="shared" si="2"/>
        <v>0</v>
      </c>
      <c r="AI30" s="562">
        <f t="shared" si="3"/>
        <v>0</v>
      </c>
      <c r="AJ30" s="562">
        <f t="shared" si="4"/>
        <v>0</v>
      </c>
      <c r="AK30" s="562">
        <f t="shared" si="5"/>
        <v>0</v>
      </c>
      <c r="AL30" s="562">
        <f t="shared" si="6"/>
        <v>0</v>
      </c>
      <c r="AM30" s="562">
        <f t="shared" si="7"/>
        <v>0</v>
      </c>
      <c r="AN30" s="562">
        <f t="shared" si="8"/>
        <v>0</v>
      </c>
      <c r="AO30" s="485"/>
    </row>
    <row r="31" spans="1:41" s="498" customFormat="1" ht="13.8">
      <c r="A31" s="559"/>
      <c r="B31" s="559"/>
      <c r="C31" s="560"/>
      <c r="D31" s="561"/>
      <c r="E31" s="695"/>
      <c r="F31" s="561"/>
      <c r="G31" s="685">
        <f t="shared" si="0"/>
        <v>0</v>
      </c>
      <c r="H31" s="561"/>
      <c r="I31" s="561"/>
      <c r="J31" s="561"/>
      <c r="K31" s="561"/>
      <c r="L31" s="561"/>
      <c r="M31" s="561"/>
      <c r="N31" s="561"/>
      <c r="O31" s="561"/>
      <c r="P31" s="561"/>
      <c r="Q31" s="562">
        <f t="shared" si="9"/>
        <v>0</v>
      </c>
      <c r="R31" s="561"/>
      <c r="S31" s="561"/>
      <c r="T31" s="561"/>
      <c r="U31" s="562">
        <f t="shared" si="10"/>
        <v>0</v>
      </c>
      <c r="V31" s="563">
        <f>IF(ISBLANK($B31),0,VLOOKUP($B31,Listen!$A$2:$C$44,2,FALSE))</f>
        <v>0</v>
      </c>
      <c r="W31" s="563">
        <f>IF(ISBLANK($B31),0,VLOOKUP($B31,Listen!$A$2:$C$44,3,FALSE))</f>
        <v>0</v>
      </c>
      <c r="X31" s="564">
        <f t="shared" si="12"/>
        <v>0</v>
      </c>
      <c r="Y31" s="564">
        <f t="shared" si="12"/>
        <v>0</v>
      </c>
      <c r="Z31" s="564">
        <f t="shared" si="12"/>
        <v>0</v>
      </c>
      <c r="AA31" s="564">
        <f t="shared" si="12"/>
        <v>0</v>
      </c>
      <c r="AB31" s="564">
        <f t="shared" si="12"/>
        <v>0</v>
      </c>
      <c r="AC31" s="564">
        <f t="shared" si="12"/>
        <v>0</v>
      </c>
      <c r="AD31" s="564">
        <f t="shared" si="12"/>
        <v>0</v>
      </c>
      <c r="AE31" s="562">
        <f t="shared" si="11"/>
        <v>0</v>
      </c>
      <c r="AF31" s="565">
        <f>IF(C31=Allgemeines!$C$12,SAV!$U31-SAV!$AG31,HLOOKUP(Allgemeines!$C$12-1,$AH$4:$AN$300,ROW(C31)-3,FALSE)-$AG31)</f>
        <v>0</v>
      </c>
      <c r="AG31" s="565">
        <f>HLOOKUP(Allgemeines!$C$12,$AH$4:$AN$300,ROW(C31)-3,FALSE)</f>
        <v>0</v>
      </c>
      <c r="AH31" s="562">
        <f t="shared" si="2"/>
        <v>0</v>
      </c>
      <c r="AI31" s="562">
        <f t="shared" si="3"/>
        <v>0</v>
      </c>
      <c r="AJ31" s="562">
        <f t="shared" si="4"/>
        <v>0</v>
      </c>
      <c r="AK31" s="562">
        <f t="shared" si="5"/>
        <v>0</v>
      </c>
      <c r="AL31" s="562">
        <f t="shared" si="6"/>
        <v>0</v>
      </c>
      <c r="AM31" s="562">
        <f t="shared" si="7"/>
        <v>0</v>
      </c>
      <c r="AN31" s="562">
        <f t="shared" si="8"/>
        <v>0</v>
      </c>
      <c r="AO31" s="485"/>
    </row>
    <row r="32" spans="1:41" s="498" customFormat="1" ht="13.8">
      <c r="A32" s="559"/>
      <c r="B32" s="559"/>
      <c r="C32" s="560"/>
      <c r="D32" s="561"/>
      <c r="E32" s="695"/>
      <c r="F32" s="561"/>
      <c r="G32" s="685">
        <f t="shared" si="0"/>
        <v>0</v>
      </c>
      <c r="H32" s="561"/>
      <c r="I32" s="561"/>
      <c r="J32" s="561"/>
      <c r="K32" s="561"/>
      <c r="L32" s="561"/>
      <c r="M32" s="561"/>
      <c r="N32" s="561"/>
      <c r="O32" s="561"/>
      <c r="P32" s="561"/>
      <c r="Q32" s="562">
        <f t="shared" si="9"/>
        <v>0</v>
      </c>
      <c r="R32" s="561"/>
      <c r="S32" s="561"/>
      <c r="T32" s="561"/>
      <c r="U32" s="562">
        <f t="shared" si="10"/>
        <v>0</v>
      </c>
      <c r="V32" s="563">
        <f>IF(ISBLANK($B32),0,VLOOKUP($B32,Listen!$A$2:$C$44,2,FALSE))</f>
        <v>0</v>
      </c>
      <c r="W32" s="563">
        <f>IF(ISBLANK($B32),0,VLOOKUP($B32,Listen!$A$2:$C$44,3,FALSE))</f>
        <v>0</v>
      </c>
      <c r="X32" s="564">
        <f t="shared" si="12"/>
        <v>0</v>
      </c>
      <c r="Y32" s="564">
        <f t="shared" si="12"/>
        <v>0</v>
      </c>
      <c r="Z32" s="564">
        <f t="shared" si="12"/>
        <v>0</v>
      </c>
      <c r="AA32" s="564">
        <f t="shared" si="12"/>
        <v>0</v>
      </c>
      <c r="AB32" s="564">
        <f t="shared" si="12"/>
        <v>0</v>
      </c>
      <c r="AC32" s="564">
        <f t="shared" si="12"/>
        <v>0</v>
      </c>
      <c r="AD32" s="564">
        <f t="shared" si="12"/>
        <v>0</v>
      </c>
      <c r="AE32" s="562">
        <f t="shared" si="11"/>
        <v>0</v>
      </c>
      <c r="AF32" s="565">
        <f>IF(C32=Allgemeines!$C$12,SAV!$U32-SAV!$AG32,HLOOKUP(Allgemeines!$C$12-1,$AH$4:$AN$300,ROW(C32)-3,FALSE)-$AG32)</f>
        <v>0</v>
      </c>
      <c r="AG32" s="565">
        <f>HLOOKUP(Allgemeines!$C$12,$AH$4:$AN$300,ROW(C32)-3,FALSE)</f>
        <v>0</v>
      </c>
      <c r="AH32" s="562">
        <f t="shared" si="2"/>
        <v>0</v>
      </c>
      <c r="AI32" s="562">
        <f t="shared" si="3"/>
        <v>0</v>
      </c>
      <c r="AJ32" s="562">
        <f t="shared" si="4"/>
        <v>0</v>
      </c>
      <c r="AK32" s="562">
        <f t="shared" si="5"/>
        <v>0</v>
      </c>
      <c r="AL32" s="562">
        <f t="shared" si="6"/>
        <v>0</v>
      </c>
      <c r="AM32" s="562">
        <f t="shared" si="7"/>
        <v>0</v>
      </c>
      <c r="AN32" s="562">
        <f t="shared" si="8"/>
        <v>0</v>
      </c>
      <c r="AO32" s="485"/>
    </row>
    <row r="33" spans="1:41" s="498" customFormat="1" ht="13.8">
      <c r="A33" s="559"/>
      <c r="B33" s="559"/>
      <c r="C33" s="560"/>
      <c r="D33" s="561"/>
      <c r="E33" s="695"/>
      <c r="F33" s="561"/>
      <c r="G33" s="685">
        <f t="shared" si="0"/>
        <v>0</v>
      </c>
      <c r="H33" s="561"/>
      <c r="I33" s="561"/>
      <c r="J33" s="561"/>
      <c r="K33" s="561"/>
      <c r="L33" s="561"/>
      <c r="M33" s="561"/>
      <c r="N33" s="561"/>
      <c r="O33" s="561"/>
      <c r="P33" s="561"/>
      <c r="Q33" s="562">
        <f t="shared" si="9"/>
        <v>0</v>
      </c>
      <c r="R33" s="561"/>
      <c r="S33" s="561"/>
      <c r="T33" s="561"/>
      <c r="U33" s="562">
        <f t="shared" si="10"/>
        <v>0</v>
      </c>
      <c r="V33" s="563">
        <f>IF(ISBLANK($B33),0,VLOOKUP($B33,Listen!$A$2:$C$44,2,FALSE))</f>
        <v>0</v>
      </c>
      <c r="W33" s="563">
        <f>IF(ISBLANK($B33),0,VLOOKUP($B33,Listen!$A$2:$C$44,3,FALSE))</f>
        <v>0</v>
      </c>
      <c r="X33" s="564">
        <f t="shared" si="12"/>
        <v>0</v>
      </c>
      <c r="Y33" s="564">
        <f t="shared" si="12"/>
        <v>0</v>
      </c>
      <c r="Z33" s="564">
        <f t="shared" si="12"/>
        <v>0</v>
      </c>
      <c r="AA33" s="564">
        <f t="shared" si="12"/>
        <v>0</v>
      </c>
      <c r="AB33" s="564">
        <f t="shared" si="12"/>
        <v>0</v>
      </c>
      <c r="AC33" s="564">
        <f t="shared" si="12"/>
        <v>0</v>
      </c>
      <c r="AD33" s="564">
        <f t="shared" si="12"/>
        <v>0</v>
      </c>
      <c r="AE33" s="562">
        <f t="shared" si="11"/>
        <v>0</v>
      </c>
      <c r="AF33" s="565">
        <f>IF(C33=Allgemeines!$C$12,SAV!$U33-SAV!$AG33,HLOOKUP(Allgemeines!$C$12-1,$AH$4:$AN$300,ROW(C33)-3,FALSE)-$AG33)</f>
        <v>0</v>
      </c>
      <c r="AG33" s="565">
        <f>HLOOKUP(Allgemeines!$C$12,$AH$4:$AN$300,ROW(C33)-3,FALSE)</f>
        <v>0</v>
      </c>
      <c r="AH33" s="562">
        <f t="shared" si="2"/>
        <v>0</v>
      </c>
      <c r="AI33" s="562">
        <f t="shared" si="3"/>
        <v>0</v>
      </c>
      <c r="AJ33" s="562">
        <f t="shared" si="4"/>
        <v>0</v>
      </c>
      <c r="AK33" s="562">
        <f t="shared" si="5"/>
        <v>0</v>
      </c>
      <c r="AL33" s="562">
        <f t="shared" si="6"/>
        <v>0</v>
      </c>
      <c r="AM33" s="562">
        <f t="shared" si="7"/>
        <v>0</v>
      </c>
      <c r="AN33" s="562">
        <f t="shared" si="8"/>
        <v>0</v>
      </c>
      <c r="AO33" s="485"/>
    </row>
    <row r="34" spans="1:41" s="498" customFormat="1" ht="13.8">
      <c r="A34" s="559"/>
      <c r="B34" s="559"/>
      <c r="C34" s="560"/>
      <c r="D34" s="561"/>
      <c r="E34" s="695"/>
      <c r="F34" s="561"/>
      <c r="G34" s="685">
        <f t="shared" si="0"/>
        <v>0</v>
      </c>
      <c r="H34" s="561"/>
      <c r="I34" s="561"/>
      <c r="J34" s="561"/>
      <c r="K34" s="561"/>
      <c r="L34" s="561"/>
      <c r="M34" s="561"/>
      <c r="N34" s="561"/>
      <c r="O34" s="561"/>
      <c r="P34" s="561"/>
      <c r="Q34" s="562">
        <f t="shared" si="9"/>
        <v>0</v>
      </c>
      <c r="R34" s="561"/>
      <c r="S34" s="561"/>
      <c r="T34" s="561"/>
      <c r="U34" s="562">
        <f t="shared" si="10"/>
        <v>0</v>
      </c>
      <c r="V34" s="563">
        <f>IF(ISBLANK($B34),0,VLOOKUP($B34,Listen!$A$2:$C$44,2,FALSE))</f>
        <v>0</v>
      </c>
      <c r="W34" s="563">
        <f>IF(ISBLANK($B34),0,VLOOKUP($B34,Listen!$A$2:$C$44,3,FALSE))</f>
        <v>0</v>
      </c>
      <c r="X34" s="564">
        <f t="shared" si="12"/>
        <v>0</v>
      </c>
      <c r="Y34" s="564">
        <f t="shared" si="12"/>
        <v>0</v>
      </c>
      <c r="Z34" s="564">
        <f t="shared" si="12"/>
        <v>0</v>
      </c>
      <c r="AA34" s="564">
        <f t="shared" si="12"/>
        <v>0</v>
      </c>
      <c r="AB34" s="564">
        <f t="shared" si="12"/>
        <v>0</v>
      </c>
      <c r="AC34" s="564">
        <f t="shared" si="12"/>
        <v>0</v>
      </c>
      <c r="AD34" s="564">
        <f t="shared" si="12"/>
        <v>0</v>
      </c>
      <c r="AE34" s="562">
        <f t="shared" si="11"/>
        <v>0</v>
      </c>
      <c r="AF34" s="565">
        <f>IF(C34=Allgemeines!$C$12,SAV!$U34-SAV!$AG34,HLOOKUP(Allgemeines!$C$12-1,$AH$4:$AN$300,ROW(C34)-3,FALSE)-$AG34)</f>
        <v>0</v>
      </c>
      <c r="AG34" s="565">
        <f>HLOOKUP(Allgemeines!$C$12,$AH$4:$AN$300,ROW(C34)-3,FALSE)</f>
        <v>0</v>
      </c>
      <c r="AH34" s="562">
        <f t="shared" si="2"/>
        <v>0</v>
      </c>
      <c r="AI34" s="562">
        <f t="shared" si="3"/>
        <v>0</v>
      </c>
      <c r="AJ34" s="562">
        <f t="shared" si="4"/>
        <v>0</v>
      </c>
      <c r="AK34" s="562">
        <f t="shared" si="5"/>
        <v>0</v>
      </c>
      <c r="AL34" s="562">
        <f t="shared" si="6"/>
        <v>0</v>
      </c>
      <c r="AM34" s="562">
        <f t="shared" si="7"/>
        <v>0</v>
      </c>
      <c r="AN34" s="562">
        <f t="shared" si="8"/>
        <v>0</v>
      </c>
      <c r="AO34" s="485"/>
    </row>
    <row r="35" spans="1:41" s="498" customFormat="1" ht="13.8">
      <c r="A35" s="559"/>
      <c r="B35" s="559"/>
      <c r="C35" s="560"/>
      <c r="D35" s="561"/>
      <c r="E35" s="695"/>
      <c r="F35" s="561"/>
      <c r="G35" s="685">
        <f t="shared" si="0"/>
        <v>0</v>
      </c>
      <c r="H35" s="561"/>
      <c r="I35" s="561"/>
      <c r="J35" s="561"/>
      <c r="K35" s="561"/>
      <c r="L35" s="561"/>
      <c r="M35" s="561"/>
      <c r="N35" s="561"/>
      <c r="O35" s="561"/>
      <c r="P35" s="561"/>
      <c r="Q35" s="562">
        <f t="shared" si="9"/>
        <v>0</v>
      </c>
      <c r="R35" s="561"/>
      <c r="S35" s="561"/>
      <c r="T35" s="561"/>
      <c r="U35" s="562">
        <f t="shared" si="10"/>
        <v>0</v>
      </c>
      <c r="V35" s="563">
        <f>IF(ISBLANK($B35),0,VLOOKUP($B35,Listen!$A$2:$C$44,2,FALSE))</f>
        <v>0</v>
      </c>
      <c r="W35" s="563">
        <f>IF(ISBLANK($B35),0,VLOOKUP($B35,Listen!$A$2:$C$44,3,FALSE))</f>
        <v>0</v>
      </c>
      <c r="X35" s="564">
        <f t="shared" si="12"/>
        <v>0</v>
      </c>
      <c r="Y35" s="564">
        <f t="shared" si="12"/>
        <v>0</v>
      </c>
      <c r="Z35" s="564">
        <f t="shared" si="12"/>
        <v>0</v>
      </c>
      <c r="AA35" s="564">
        <f t="shared" si="12"/>
        <v>0</v>
      </c>
      <c r="AB35" s="564">
        <f t="shared" si="12"/>
        <v>0</v>
      </c>
      <c r="AC35" s="564">
        <f t="shared" si="12"/>
        <v>0</v>
      </c>
      <c r="AD35" s="564">
        <f t="shared" si="12"/>
        <v>0</v>
      </c>
      <c r="AE35" s="562">
        <f t="shared" si="11"/>
        <v>0</v>
      </c>
      <c r="AF35" s="565">
        <f>IF(C35=Allgemeines!$C$12,SAV!$U35-SAV!$AG35,HLOOKUP(Allgemeines!$C$12-1,$AH$4:$AN$300,ROW(C35)-3,FALSE)-$AG35)</f>
        <v>0</v>
      </c>
      <c r="AG35" s="565">
        <f>HLOOKUP(Allgemeines!$C$12,$AH$4:$AN$300,ROW(C35)-3,FALSE)</f>
        <v>0</v>
      </c>
      <c r="AH35" s="562">
        <f t="shared" si="2"/>
        <v>0</v>
      </c>
      <c r="AI35" s="562">
        <f t="shared" si="3"/>
        <v>0</v>
      </c>
      <c r="AJ35" s="562">
        <f t="shared" si="4"/>
        <v>0</v>
      </c>
      <c r="AK35" s="562">
        <f t="shared" si="5"/>
        <v>0</v>
      </c>
      <c r="AL35" s="562">
        <f t="shared" si="6"/>
        <v>0</v>
      </c>
      <c r="AM35" s="562">
        <f t="shared" si="7"/>
        <v>0</v>
      </c>
      <c r="AN35" s="562">
        <f t="shared" si="8"/>
        <v>0</v>
      </c>
      <c r="AO35" s="485"/>
    </row>
    <row r="36" spans="1:41" s="498" customFormat="1" ht="13.8">
      <c r="A36" s="559"/>
      <c r="B36" s="559"/>
      <c r="C36" s="560"/>
      <c r="D36" s="561"/>
      <c r="E36" s="695"/>
      <c r="F36" s="561"/>
      <c r="G36" s="685">
        <f t="shared" si="0"/>
        <v>0</v>
      </c>
      <c r="H36" s="561"/>
      <c r="I36" s="561"/>
      <c r="J36" s="561"/>
      <c r="K36" s="561"/>
      <c r="L36" s="561"/>
      <c r="M36" s="561"/>
      <c r="N36" s="561"/>
      <c r="O36" s="561"/>
      <c r="P36" s="561"/>
      <c r="Q36" s="562">
        <f t="shared" si="9"/>
        <v>0</v>
      </c>
      <c r="R36" s="561"/>
      <c r="S36" s="561"/>
      <c r="T36" s="561"/>
      <c r="U36" s="562">
        <f t="shared" si="10"/>
        <v>0</v>
      </c>
      <c r="V36" s="563">
        <f>IF(ISBLANK($B36),0,VLOOKUP($B36,Listen!$A$2:$C$44,2,FALSE))</f>
        <v>0</v>
      </c>
      <c r="W36" s="563">
        <f>IF(ISBLANK($B36),0,VLOOKUP($B36,Listen!$A$2:$C$44,3,FALSE))</f>
        <v>0</v>
      </c>
      <c r="X36" s="564">
        <f t="shared" si="12"/>
        <v>0</v>
      </c>
      <c r="Y36" s="564">
        <f t="shared" si="12"/>
        <v>0</v>
      </c>
      <c r="Z36" s="564">
        <f t="shared" si="12"/>
        <v>0</v>
      </c>
      <c r="AA36" s="564">
        <f t="shared" si="12"/>
        <v>0</v>
      </c>
      <c r="AB36" s="564">
        <f t="shared" si="12"/>
        <v>0</v>
      </c>
      <c r="AC36" s="564">
        <f t="shared" si="12"/>
        <v>0</v>
      </c>
      <c r="AD36" s="564">
        <f t="shared" si="12"/>
        <v>0</v>
      </c>
      <c r="AE36" s="562">
        <f t="shared" si="11"/>
        <v>0</v>
      </c>
      <c r="AF36" s="565">
        <f>IF(C36=Allgemeines!$C$12,SAV!$U36-SAV!$AG36,HLOOKUP(Allgemeines!$C$12-1,$AH$4:$AN$300,ROW(C36)-3,FALSE)-$AG36)</f>
        <v>0</v>
      </c>
      <c r="AG36" s="565">
        <f>HLOOKUP(Allgemeines!$C$12,$AH$4:$AN$300,ROW(C36)-3,FALSE)</f>
        <v>0</v>
      </c>
      <c r="AH36" s="562">
        <f t="shared" si="2"/>
        <v>0</v>
      </c>
      <c r="AI36" s="562">
        <f t="shared" si="3"/>
        <v>0</v>
      </c>
      <c r="AJ36" s="562">
        <f t="shared" si="4"/>
        <v>0</v>
      </c>
      <c r="AK36" s="562">
        <f t="shared" si="5"/>
        <v>0</v>
      </c>
      <c r="AL36" s="562">
        <f t="shared" si="6"/>
        <v>0</v>
      </c>
      <c r="AM36" s="562">
        <f t="shared" si="7"/>
        <v>0</v>
      </c>
      <c r="AN36" s="562">
        <f t="shared" si="8"/>
        <v>0</v>
      </c>
      <c r="AO36" s="485"/>
    </row>
    <row r="37" spans="1:41" s="498" customFormat="1" ht="13.8">
      <c r="A37" s="559"/>
      <c r="B37" s="559"/>
      <c r="C37" s="560"/>
      <c r="D37" s="561"/>
      <c r="E37" s="695"/>
      <c r="F37" s="561"/>
      <c r="G37" s="685">
        <f t="shared" si="0"/>
        <v>0</v>
      </c>
      <c r="H37" s="561"/>
      <c r="I37" s="561"/>
      <c r="J37" s="561"/>
      <c r="K37" s="561"/>
      <c r="L37" s="561"/>
      <c r="M37" s="561"/>
      <c r="N37" s="561"/>
      <c r="O37" s="561"/>
      <c r="P37" s="561"/>
      <c r="Q37" s="562">
        <f t="shared" si="9"/>
        <v>0</v>
      </c>
      <c r="R37" s="561"/>
      <c r="S37" s="561"/>
      <c r="T37" s="561"/>
      <c r="U37" s="562">
        <f t="shared" si="10"/>
        <v>0</v>
      </c>
      <c r="V37" s="563">
        <f>IF(ISBLANK($B37),0,VLOOKUP($B37,Listen!$A$2:$C$44,2,FALSE))</f>
        <v>0</v>
      </c>
      <c r="W37" s="563">
        <f>IF(ISBLANK($B37),0,VLOOKUP($B37,Listen!$A$2:$C$44,3,FALSE))</f>
        <v>0</v>
      </c>
      <c r="X37" s="564">
        <f t="shared" si="12"/>
        <v>0</v>
      </c>
      <c r="Y37" s="564">
        <f t="shared" si="12"/>
        <v>0</v>
      </c>
      <c r="Z37" s="564">
        <f t="shared" si="12"/>
        <v>0</v>
      </c>
      <c r="AA37" s="564">
        <f t="shared" si="12"/>
        <v>0</v>
      </c>
      <c r="AB37" s="564">
        <f t="shared" si="12"/>
        <v>0</v>
      </c>
      <c r="AC37" s="564">
        <f t="shared" si="12"/>
        <v>0</v>
      </c>
      <c r="AD37" s="564">
        <f t="shared" si="12"/>
        <v>0</v>
      </c>
      <c r="AE37" s="562">
        <f t="shared" si="11"/>
        <v>0</v>
      </c>
      <c r="AF37" s="565">
        <f>IF(C37=Allgemeines!$C$12,SAV!$U37-SAV!$AG37,HLOOKUP(Allgemeines!$C$12-1,$AH$4:$AN$300,ROW(C37)-3,FALSE)-$AG37)</f>
        <v>0</v>
      </c>
      <c r="AG37" s="565">
        <f>HLOOKUP(Allgemeines!$C$12,$AH$4:$AN$300,ROW(C37)-3,FALSE)</f>
        <v>0</v>
      </c>
      <c r="AH37" s="562">
        <f t="shared" si="2"/>
        <v>0</v>
      </c>
      <c r="AI37" s="562">
        <f t="shared" si="3"/>
        <v>0</v>
      </c>
      <c r="AJ37" s="562">
        <f t="shared" si="4"/>
        <v>0</v>
      </c>
      <c r="AK37" s="562">
        <f t="shared" si="5"/>
        <v>0</v>
      </c>
      <c r="AL37" s="562">
        <f t="shared" si="6"/>
        <v>0</v>
      </c>
      <c r="AM37" s="562">
        <f t="shared" si="7"/>
        <v>0</v>
      </c>
      <c r="AN37" s="562">
        <f t="shared" si="8"/>
        <v>0</v>
      </c>
      <c r="AO37" s="485"/>
    </row>
    <row r="38" spans="1:41" s="498" customFormat="1" ht="13.8">
      <c r="A38" s="559"/>
      <c r="B38" s="559"/>
      <c r="C38" s="560"/>
      <c r="D38" s="561"/>
      <c r="E38" s="695"/>
      <c r="F38" s="561"/>
      <c r="G38" s="685">
        <f t="shared" si="0"/>
        <v>0</v>
      </c>
      <c r="H38" s="561"/>
      <c r="I38" s="561"/>
      <c r="J38" s="561"/>
      <c r="K38" s="561"/>
      <c r="L38" s="561"/>
      <c r="M38" s="561"/>
      <c r="N38" s="561"/>
      <c r="O38" s="561"/>
      <c r="P38" s="561"/>
      <c r="Q38" s="562">
        <f t="shared" si="9"/>
        <v>0</v>
      </c>
      <c r="R38" s="561"/>
      <c r="S38" s="561"/>
      <c r="T38" s="561"/>
      <c r="U38" s="562">
        <f t="shared" si="10"/>
        <v>0</v>
      </c>
      <c r="V38" s="563">
        <f>IF(ISBLANK($B38),0,VLOOKUP($B38,Listen!$A$2:$C$44,2,FALSE))</f>
        <v>0</v>
      </c>
      <c r="W38" s="563">
        <f>IF(ISBLANK($B38),0,VLOOKUP($B38,Listen!$A$2:$C$44,3,FALSE))</f>
        <v>0</v>
      </c>
      <c r="X38" s="564">
        <f t="shared" ref="X38:AD74" si="13">$V38</f>
        <v>0</v>
      </c>
      <c r="Y38" s="564">
        <f t="shared" si="13"/>
        <v>0</v>
      </c>
      <c r="Z38" s="564">
        <f t="shared" si="13"/>
        <v>0</v>
      </c>
      <c r="AA38" s="564">
        <f t="shared" si="13"/>
        <v>0</v>
      </c>
      <c r="AB38" s="564">
        <f t="shared" si="13"/>
        <v>0</v>
      </c>
      <c r="AC38" s="564">
        <f t="shared" si="13"/>
        <v>0</v>
      </c>
      <c r="AD38" s="564">
        <f t="shared" si="13"/>
        <v>0</v>
      </c>
      <c r="AE38" s="562">
        <f t="shared" si="11"/>
        <v>0</v>
      </c>
      <c r="AF38" s="565">
        <f>IF(C38=Allgemeines!$C$12,SAV!$U38-SAV!$AG38,HLOOKUP(Allgemeines!$C$12-1,$AH$4:$AN$300,ROW(C38)-3,FALSE)-$AG38)</f>
        <v>0</v>
      </c>
      <c r="AG38" s="565">
        <f>HLOOKUP(Allgemeines!$C$12,$AH$4:$AN$300,ROW(C38)-3,FALSE)</f>
        <v>0</v>
      </c>
      <c r="AH38" s="562">
        <f t="shared" si="2"/>
        <v>0</v>
      </c>
      <c r="AI38" s="562">
        <f t="shared" si="3"/>
        <v>0</v>
      </c>
      <c r="AJ38" s="562">
        <f t="shared" si="4"/>
        <v>0</v>
      </c>
      <c r="AK38" s="562">
        <f t="shared" si="5"/>
        <v>0</v>
      </c>
      <c r="AL38" s="562">
        <f t="shared" si="6"/>
        <v>0</v>
      </c>
      <c r="AM38" s="562">
        <f t="shared" si="7"/>
        <v>0</v>
      </c>
      <c r="AN38" s="562">
        <f t="shared" si="8"/>
        <v>0</v>
      </c>
      <c r="AO38" s="485"/>
    </row>
    <row r="39" spans="1:41" s="498" customFormat="1" ht="13.8">
      <c r="A39" s="559"/>
      <c r="B39" s="559"/>
      <c r="C39" s="560"/>
      <c r="D39" s="561"/>
      <c r="E39" s="695"/>
      <c r="F39" s="561"/>
      <c r="G39" s="685">
        <f t="shared" si="0"/>
        <v>0</v>
      </c>
      <c r="H39" s="561"/>
      <c r="I39" s="561"/>
      <c r="J39" s="561"/>
      <c r="K39" s="561"/>
      <c r="L39" s="561"/>
      <c r="M39" s="561"/>
      <c r="N39" s="561"/>
      <c r="O39" s="561"/>
      <c r="P39" s="561"/>
      <c r="Q39" s="562">
        <f t="shared" si="9"/>
        <v>0</v>
      </c>
      <c r="R39" s="561"/>
      <c r="S39" s="561"/>
      <c r="T39" s="561"/>
      <c r="U39" s="562">
        <f t="shared" si="10"/>
        <v>0</v>
      </c>
      <c r="V39" s="563">
        <f>IF(ISBLANK($B39),0,VLOOKUP($B39,Listen!$A$2:$C$44,2,FALSE))</f>
        <v>0</v>
      </c>
      <c r="W39" s="563">
        <f>IF(ISBLANK($B39),0,VLOOKUP($B39,Listen!$A$2:$C$44,3,FALSE))</f>
        <v>0</v>
      </c>
      <c r="X39" s="564">
        <f t="shared" si="13"/>
        <v>0</v>
      </c>
      <c r="Y39" s="564">
        <f t="shared" si="13"/>
        <v>0</v>
      </c>
      <c r="Z39" s="564">
        <f t="shared" si="13"/>
        <v>0</v>
      </c>
      <c r="AA39" s="564">
        <f t="shared" si="13"/>
        <v>0</v>
      </c>
      <c r="AB39" s="564">
        <f t="shared" si="13"/>
        <v>0</v>
      </c>
      <c r="AC39" s="564">
        <f t="shared" si="13"/>
        <v>0</v>
      </c>
      <c r="AD39" s="564">
        <f t="shared" si="13"/>
        <v>0</v>
      </c>
      <c r="AE39" s="562">
        <f t="shared" si="11"/>
        <v>0</v>
      </c>
      <c r="AF39" s="565">
        <f>IF(C39=Allgemeines!$C$12,SAV!$U39-SAV!$AG39,HLOOKUP(Allgemeines!$C$12-1,$AH$4:$AN$300,ROW(C39)-3,FALSE)-$AG39)</f>
        <v>0</v>
      </c>
      <c r="AG39" s="565">
        <f>HLOOKUP(Allgemeines!$C$12,$AH$4:$AN$300,ROW(C39)-3,FALSE)</f>
        <v>0</v>
      </c>
      <c r="AH39" s="562">
        <f t="shared" si="2"/>
        <v>0</v>
      </c>
      <c r="AI39" s="562">
        <f t="shared" si="3"/>
        <v>0</v>
      </c>
      <c r="AJ39" s="562">
        <f t="shared" si="4"/>
        <v>0</v>
      </c>
      <c r="AK39" s="562">
        <f t="shared" si="5"/>
        <v>0</v>
      </c>
      <c r="AL39" s="562">
        <f t="shared" si="6"/>
        <v>0</v>
      </c>
      <c r="AM39" s="562">
        <f t="shared" si="7"/>
        <v>0</v>
      </c>
      <c r="AN39" s="562">
        <f t="shared" si="8"/>
        <v>0</v>
      </c>
      <c r="AO39" s="485"/>
    </row>
    <row r="40" spans="1:41" s="498" customFormat="1" ht="13.8">
      <c r="A40" s="559"/>
      <c r="B40" s="559"/>
      <c r="C40" s="560"/>
      <c r="D40" s="561"/>
      <c r="E40" s="695"/>
      <c r="F40" s="561"/>
      <c r="G40" s="685">
        <f t="shared" si="0"/>
        <v>0</v>
      </c>
      <c r="H40" s="561"/>
      <c r="I40" s="561"/>
      <c r="J40" s="561"/>
      <c r="K40" s="561"/>
      <c r="L40" s="561"/>
      <c r="M40" s="561"/>
      <c r="N40" s="561"/>
      <c r="O40" s="561"/>
      <c r="P40" s="561"/>
      <c r="Q40" s="562">
        <f t="shared" si="9"/>
        <v>0</v>
      </c>
      <c r="R40" s="561"/>
      <c r="S40" s="561"/>
      <c r="T40" s="561"/>
      <c r="U40" s="562">
        <f t="shared" si="10"/>
        <v>0</v>
      </c>
      <c r="V40" s="563">
        <f>IF(ISBLANK($B40),0,VLOOKUP($B40,Listen!$A$2:$C$44,2,FALSE))</f>
        <v>0</v>
      </c>
      <c r="W40" s="563">
        <f>IF(ISBLANK($B40),0,VLOOKUP($B40,Listen!$A$2:$C$44,3,FALSE))</f>
        <v>0</v>
      </c>
      <c r="X40" s="564">
        <f t="shared" si="13"/>
        <v>0</v>
      </c>
      <c r="Y40" s="564">
        <f t="shared" si="13"/>
        <v>0</v>
      </c>
      <c r="Z40" s="564">
        <f t="shared" si="13"/>
        <v>0</v>
      </c>
      <c r="AA40" s="564">
        <f t="shared" si="13"/>
        <v>0</v>
      </c>
      <c r="AB40" s="564">
        <f t="shared" si="13"/>
        <v>0</v>
      </c>
      <c r="AC40" s="564">
        <f t="shared" si="13"/>
        <v>0</v>
      </c>
      <c r="AD40" s="564">
        <f t="shared" si="13"/>
        <v>0</v>
      </c>
      <c r="AE40" s="562">
        <f t="shared" si="11"/>
        <v>0</v>
      </c>
      <c r="AF40" s="565">
        <f>IF(C40=Allgemeines!$C$12,SAV!$U40-SAV!$AG40,HLOOKUP(Allgemeines!$C$12-1,$AH$4:$AN$300,ROW(C40)-3,FALSE)-$AG40)</f>
        <v>0</v>
      </c>
      <c r="AG40" s="565">
        <f>HLOOKUP(Allgemeines!$C$12,$AH$4:$AN$300,ROW(C40)-3,FALSE)</f>
        <v>0</v>
      </c>
      <c r="AH40" s="562">
        <f t="shared" si="2"/>
        <v>0</v>
      </c>
      <c r="AI40" s="562">
        <f t="shared" si="3"/>
        <v>0</v>
      </c>
      <c r="AJ40" s="562">
        <f t="shared" si="4"/>
        <v>0</v>
      </c>
      <c r="AK40" s="562">
        <f t="shared" si="5"/>
        <v>0</v>
      </c>
      <c r="AL40" s="562">
        <f t="shared" si="6"/>
        <v>0</v>
      </c>
      <c r="AM40" s="562">
        <f t="shared" si="7"/>
        <v>0</v>
      </c>
      <c r="AN40" s="562">
        <f t="shared" si="8"/>
        <v>0</v>
      </c>
      <c r="AO40" s="485"/>
    </row>
    <row r="41" spans="1:41" s="498" customFormat="1" ht="13.8">
      <c r="A41" s="559"/>
      <c r="B41" s="559"/>
      <c r="C41" s="560"/>
      <c r="D41" s="561"/>
      <c r="E41" s="695"/>
      <c r="F41" s="561"/>
      <c r="G41" s="685">
        <f t="shared" si="0"/>
        <v>0</v>
      </c>
      <c r="H41" s="561"/>
      <c r="I41" s="561"/>
      <c r="J41" s="561"/>
      <c r="K41" s="561"/>
      <c r="L41" s="561"/>
      <c r="M41" s="561"/>
      <c r="N41" s="561"/>
      <c r="O41" s="561"/>
      <c r="P41" s="561"/>
      <c r="Q41" s="562">
        <f t="shared" si="9"/>
        <v>0</v>
      </c>
      <c r="R41" s="561"/>
      <c r="S41" s="561"/>
      <c r="T41" s="561"/>
      <c r="U41" s="562">
        <f t="shared" si="10"/>
        <v>0</v>
      </c>
      <c r="V41" s="563">
        <f>IF(ISBLANK($B41),0,VLOOKUP($B41,Listen!$A$2:$C$44,2,FALSE))</f>
        <v>0</v>
      </c>
      <c r="W41" s="563">
        <f>IF(ISBLANK($B41),0,VLOOKUP($B41,Listen!$A$2:$C$44,3,FALSE))</f>
        <v>0</v>
      </c>
      <c r="X41" s="564">
        <f t="shared" si="13"/>
        <v>0</v>
      </c>
      <c r="Y41" s="564">
        <f t="shared" si="13"/>
        <v>0</v>
      </c>
      <c r="Z41" s="564">
        <f t="shared" si="13"/>
        <v>0</v>
      </c>
      <c r="AA41" s="564">
        <f t="shared" si="13"/>
        <v>0</v>
      </c>
      <c r="AB41" s="564">
        <f t="shared" si="13"/>
        <v>0</v>
      </c>
      <c r="AC41" s="564">
        <f t="shared" si="13"/>
        <v>0</v>
      </c>
      <c r="AD41" s="564">
        <f t="shared" si="13"/>
        <v>0</v>
      </c>
      <c r="AE41" s="562">
        <f t="shared" si="11"/>
        <v>0</v>
      </c>
      <c r="AF41" s="565">
        <f>IF(C41=Allgemeines!$C$12,SAV!$U41-SAV!$AG41,HLOOKUP(Allgemeines!$C$12-1,$AH$4:$AN$300,ROW(C41)-3,FALSE)-$AG41)</f>
        <v>0</v>
      </c>
      <c r="AG41" s="565">
        <f>HLOOKUP(Allgemeines!$C$12,$AH$4:$AN$300,ROW(C41)-3,FALSE)</f>
        <v>0</v>
      </c>
      <c r="AH41" s="562">
        <f t="shared" si="2"/>
        <v>0</v>
      </c>
      <c r="AI41" s="562">
        <f t="shared" si="3"/>
        <v>0</v>
      </c>
      <c r="AJ41" s="562">
        <f t="shared" si="4"/>
        <v>0</v>
      </c>
      <c r="AK41" s="562">
        <f t="shared" si="5"/>
        <v>0</v>
      </c>
      <c r="AL41" s="562">
        <f t="shared" si="6"/>
        <v>0</v>
      </c>
      <c r="AM41" s="562">
        <f t="shared" si="7"/>
        <v>0</v>
      </c>
      <c r="AN41" s="562">
        <f t="shared" si="8"/>
        <v>0</v>
      </c>
      <c r="AO41" s="485"/>
    </row>
    <row r="42" spans="1:41" s="498" customFormat="1" ht="13.8">
      <c r="A42" s="559"/>
      <c r="B42" s="559"/>
      <c r="C42" s="560"/>
      <c r="D42" s="561"/>
      <c r="E42" s="695"/>
      <c r="F42" s="561"/>
      <c r="G42" s="685">
        <f t="shared" si="0"/>
        <v>0</v>
      </c>
      <c r="H42" s="561"/>
      <c r="I42" s="561"/>
      <c r="J42" s="561"/>
      <c r="K42" s="561"/>
      <c r="L42" s="561"/>
      <c r="M42" s="561"/>
      <c r="N42" s="561"/>
      <c r="O42" s="561"/>
      <c r="P42" s="561"/>
      <c r="Q42" s="562">
        <f t="shared" si="9"/>
        <v>0</v>
      </c>
      <c r="R42" s="561"/>
      <c r="S42" s="561"/>
      <c r="T42" s="561"/>
      <c r="U42" s="562">
        <f t="shared" si="10"/>
        <v>0</v>
      </c>
      <c r="V42" s="563">
        <f>IF(ISBLANK($B42),0,VLOOKUP($B42,Listen!$A$2:$C$44,2,FALSE))</f>
        <v>0</v>
      </c>
      <c r="W42" s="563">
        <f>IF(ISBLANK($B42),0,VLOOKUP($B42,Listen!$A$2:$C$44,3,FALSE))</f>
        <v>0</v>
      </c>
      <c r="X42" s="564">
        <f t="shared" si="13"/>
        <v>0</v>
      </c>
      <c r="Y42" s="564">
        <f t="shared" si="13"/>
        <v>0</v>
      </c>
      <c r="Z42" s="564">
        <f t="shared" si="13"/>
        <v>0</v>
      </c>
      <c r="AA42" s="564">
        <f t="shared" si="13"/>
        <v>0</v>
      </c>
      <c r="AB42" s="564">
        <f t="shared" si="13"/>
        <v>0</v>
      </c>
      <c r="AC42" s="564">
        <f t="shared" si="13"/>
        <v>0</v>
      </c>
      <c r="AD42" s="564">
        <f t="shared" si="13"/>
        <v>0</v>
      </c>
      <c r="AE42" s="562">
        <f t="shared" si="11"/>
        <v>0</v>
      </c>
      <c r="AF42" s="565">
        <f>IF(C42=Allgemeines!$C$12,SAV!$U42-SAV!$AG42,HLOOKUP(Allgemeines!$C$12-1,$AH$4:$AN$300,ROW(C42)-3,FALSE)-$AG42)</f>
        <v>0</v>
      </c>
      <c r="AG42" s="565">
        <f>HLOOKUP(Allgemeines!$C$12,$AH$4:$AN$300,ROW(C42)-3,FALSE)</f>
        <v>0</v>
      </c>
      <c r="AH42" s="562">
        <f t="shared" si="2"/>
        <v>0</v>
      </c>
      <c r="AI42" s="562">
        <f t="shared" si="3"/>
        <v>0</v>
      </c>
      <c r="AJ42" s="562">
        <f t="shared" si="4"/>
        <v>0</v>
      </c>
      <c r="AK42" s="562">
        <f t="shared" si="5"/>
        <v>0</v>
      </c>
      <c r="AL42" s="562">
        <f t="shared" si="6"/>
        <v>0</v>
      </c>
      <c r="AM42" s="562">
        <f t="shared" si="7"/>
        <v>0</v>
      </c>
      <c r="AN42" s="562">
        <f t="shared" si="8"/>
        <v>0</v>
      </c>
      <c r="AO42" s="485"/>
    </row>
    <row r="43" spans="1:41" s="498" customFormat="1" ht="13.8">
      <c r="A43" s="559"/>
      <c r="B43" s="559"/>
      <c r="C43" s="560"/>
      <c r="D43" s="561"/>
      <c r="E43" s="695"/>
      <c r="F43" s="561"/>
      <c r="G43" s="685">
        <f t="shared" si="0"/>
        <v>0</v>
      </c>
      <c r="H43" s="561"/>
      <c r="I43" s="561"/>
      <c r="J43" s="561"/>
      <c r="K43" s="561"/>
      <c r="L43" s="561"/>
      <c r="M43" s="561"/>
      <c r="N43" s="561"/>
      <c r="O43" s="561"/>
      <c r="P43" s="561"/>
      <c r="Q43" s="562">
        <f t="shared" si="9"/>
        <v>0</v>
      </c>
      <c r="R43" s="561"/>
      <c r="S43" s="561"/>
      <c r="T43" s="561"/>
      <c r="U43" s="562">
        <f t="shared" si="10"/>
        <v>0</v>
      </c>
      <c r="V43" s="563">
        <f>IF(ISBLANK($B43),0,VLOOKUP($B43,Listen!$A$2:$C$44,2,FALSE))</f>
        <v>0</v>
      </c>
      <c r="W43" s="563">
        <f>IF(ISBLANK($B43),0,VLOOKUP($B43,Listen!$A$2:$C$44,3,FALSE))</f>
        <v>0</v>
      </c>
      <c r="X43" s="564">
        <f t="shared" si="13"/>
        <v>0</v>
      </c>
      <c r="Y43" s="564">
        <f t="shared" si="13"/>
        <v>0</v>
      </c>
      <c r="Z43" s="564">
        <f t="shared" si="13"/>
        <v>0</v>
      </c>
      <c r="AA43" s="564">
        <f t="shared" si="13"/>
        <v>0</v>
      </c>
      <c r="AB43" s="564">
        <f t="shared" si="13"/>
        <v>0</v>
      </c>
      <c r="AC43" s="564">
        <f t="shared" si="13"/>
        <v>0</v>
      </c>
      <c r="AD43" s="564">
        <f t="shared" si="13"/>
        <v>0</v>
      </c>
      <c r="AE43" s="562">
        <f t="shared" si="11"/>
        <v>0</v>
      </c>
      <c r="AF43" s="565">
        <f>IF(C43=Allgemeines!$C$12,SAV!$U43-SAV!$AG43,HLOOKUP(Allgemeines!$C$12-1,$AH$4:$AN$300,ROW(C43)-3,FALSE)-$AG43)</f>
        <v>0</v>
      </c>
      <c r="AG43" s="565">
        <f>HLOOKUP(Allgemeines!$C$12,$AH$4:$AN$300,ROW(C43)-3,FALSE)</f>
        <v>0</v>
      </c>
      <c r="AH43" s="562">
        <f t="shared" si="2"/>
        <v>0</v>
      </c>
      <c r="AI43" s="562">
        <f t="shared" si="3"/>
        <v>0</v>
      </c>
      <c r="AJ43" s="562">
        <f t="shared" si="4"/>
        <v>0</v>
      </c>
      <c r="AK43" s="562">
        <f t="shared" si="5"/>
        <v>0</v>
      </c>
      <c r="AL43" s="562">
        <f t="shared" si="6"/>
        <v>0</v>
      </c>
      <c r="AM43" s="562">
        <f t="shared" si="7"/>
        <v>0</v>
      </c>
      <c r="AN43" s="562">
        <f t="shared" si="8"/>
        <v>0</v>
      </c>
      <c r="AO43" s="485"/>
    </row>
    <row r="44" spans="1:41" s="498" customFormat="1" ht="13.8">
      <c r="A44" s="559"/>
      <c r="B44" s="559"/>
      <c r="C44" s="560"/>
      <c r="D44" s="561"/>
      <c r="E44" s="695"/>
      <c r="F44" s="561"/>
      <c r="G44" s="685">
        <f t="shared" si="0"/>
        <v>0</v>
      </c>
      <c r="H44" s="561"/>
      <c r="I44" s="561"/>
      <c r="J44" s="561"/>
      <c r="K44" s="561"/>
      <c r="L44" s="561"/>
      <c r="M44" s="561"/>
      <c r="N44" s="561"/>
      <c r="O44" s="561"/>
      <c r="P44" s="561"/>
      <c r="Q44" s="562">
        <f t="shared" si="9"/>
        <v>0</v>
      </c>
      <c r="R44" s="561"/>
      <c r="S44" s="561"/>
      <c r="T44" s="561"/>
      <c r="U44" s="562">
        <f t="shared" si="10"/>
        <v>0</v>
      </c>
      <c r="V44" s="563">
        <f>IF(ISBLANK($B44),0,VLOOKUP($B44,Listen!$A$2:$C$44,2,FALSE))</f>
        <v>0</v>
      </c>
      <c r="W44" s="563">
        <f>IF(ISBLANK($B44),0,VLOOKUP($B44,Listen!$A$2:$C$44,3,FALSE))</f>
        <v>0</v>
      </c>
      <c r="X44" s="564">
        <f t="shared" si="13"/>
        <v>0</v>
      </c>
      <c r="Y44" s="564">
        <f t="shared" si="13"/>
        <v>0</v>
      </c>
      <c r="Z44" s="564">
        <f t="shared" si="13"/>
        <v>0</v>
      </c>
      <c r="AA44" s="564">
        <f t="shared" si="13"/>
        <v>0</v>
      </c>
      <c r="AB44" s="564">
        <f t="shared" si="13"/>
        <v>0</v>
      </c>
      <c r="AC44" s="564">
        <f t="shared" si="13"/>
        <v>0</v>
      </c>
      <c r="AD44" s="564">
        <f t="shared" si="13"/>
        <v>0</v>
      </c>
      <c r="AE44" s="562">
        <f t="shared" si="11"/>
        <v>0</v>
      </c>
      <c r="AF44" s="565">
        <f>IF(C44=Allgemeines!$C$12,SAV!$U44-SAV!$AG44,HLOOKUP(Allgemeines!$C$12-1,$AH$4:$AN$300,ROW(C44)-3,FALSE)-$AG44)</f>
        <v>0</v>
      </c>
      <c r="AG44" s="565">
        <f>HLOOKUP(Allgemeines!$C$12,$AH$4:$AN$300,ROW(C44)-3,FALSE)</f>
        <v>0</v>
      </c>
      <c r="AH44" s="562">
        <f t="shared" si="2"/>
        <v>0</v>
      </c>
      <c r="AI44" s="562">
        <f t="shared" si="3"/>
        <v>0</v>
      </c>
      <c r="AJ44" s="562">
        <f t="shared" si="4"/>
        <v>0</v>
      </c>
      <c r="AK44" s="562">
        <f t="shared" si="5"/>
        <v>0</v>
      </c>
      <c r="AL44" s="562">
        <f t="shared" si="6"/>
        <v>0</v>
      </c>
      <c r="AM44" s="562">
        <f t="shared" si="7"/>
        <v>0</v>
      </c>
      <c r="AN44" s="562">
        <f t="shared" si="8"/>
        <v>0</v>
      </c>
      <c r="AO44" s="485"/>
    </row>
    <row r="45" spans="1:41" s="498" customFormat="1" ht="13.8">
      <c r="A45" s="559"/>
      <c r="B45" s="559"/>
      <c r="C45" s="560"/>
      <c r="D45" s="561"/>
      <c r="E45" s="695"/>
      <c r="F45" s="561"/>
      <c r="G45" s="685">
        <f t="shared" si="0"/>
        <v>0</v>
      </c>
      <c r="H45" s="561"/>
      <c r="I45" s="561"/>
      <c r="J45" s="561"/>
      <c r="K45" s="561"/>
      <c r="L45" s="561"/>
      <c r="M45" s="561"/>
      <c r="N45" s="561"/>
      <c r="O45" s="561"/>
      <c r="P45" s="561"/>
      <c r="Q45" s="562">
        <f t="shared" si="9"/>
        <v>0</v>
      </c>
      <c r="R45" s="561"/>
      <c r="S45" s="561"/>
      <c r="T45" s="561"/>
      <c r="U45" s="562">
        <f t="shared" si="10"/>
        <v>0</v>
      </c>
      <c r="V45" s="563">
        <f>IF(ISBLANK($B45),0,VLOOKUP($B45,Listen!$A$2:$C$44,2,FALSE))</f>
        <v>0</v>
      </c>
      <c r="W45" s="563">
        <f>IF(ISBLANK($B45),0,VLOOKUP($B45,Listen!$A$2:$C$44,3,FALSE))</f>
        <v>0</v>
      </c>
      <c r="X45" s="564">
        <f t="shared" si="13"/>
        <v>0</v>
      </c>
      <c r="Y45" s="564">
        <f t="shared" si="13"/>
        <v>0</v>
      </c>
      <c r="Z45" s="564">
        <f t="shared" si="13"/>
        <v>0</v>
      </c>
      <c r="AA45" s="564">
        <f t="shared" si="13"/>
        <v>0</v>
      </c>
      <c r="AB45" s="564">
        <f t="shared" si="13"/>
        <v>0</v>
      </c>
      <c r="AC45" s="564">
        <f t="shared" si="13"/>
        <v>0</v>
      </c>
      <c r="AD45" s="564">
        <f t="shared" si="13"/>
        <v>0</v>
      </c>
      <c r="AE45" s="562">
        <f t="shared" si="11"/>
        <v>0</v>
      </c>
      <c r="AF45" s="565">
        <f>IF(C45=Allgemeines!$C$12,SAV!$U45-SAV!$AG45,HLOOKUP(Allgemeines!$C$12-1,$AH$4:$AN$300,ROW(C45)-3,FALSE)-$AG45)</f>
        <v>0</v>
      </c>
      <c r="AG45" s="565">
        <f>HLOOKUP(Allgemeines!$C$12,$AH$4:$AN$300,ROW(C45)-3,FALSE)</f>
        <v>0</v>
      </c>
      <c r="AH45" s="562">
        <f t="shared" si="2"/>
        <v>0</v>
      </c>
      <c r="AI45" s="562">
        <f t="shared" si="3"/>
        <v>0</v>
      </c>
      <c r="AJ45" s="562">
        <f t="shared" si="4"/>
        <v>0</v>
      </c>
      <c r="AK45" s="562">
        <f t="shared" si="5"/>
        <v>0</v>
      </c>
      <c r="AL45" s="562">
        <f t="shared" si="6"/>
        <v>0</v>
      </c>
      <c r="AM45" s="562">
        <f t="shared" si="7"/>
        <v>0</v>
      </c>
      <c r="AN45" s="562">
        <f t="shared" si="8"/>
        <v>0</v>
      </c>
      <c r="AO45" s="485"/>
    </row>
    <row r="46" spans="1:41" s="498" customFormat="1" ht="13.8">
      <c r="A46" s="559"/>
      <c r="B46" s="559"/>
      <c r="C46" s="560"/>
      <c r="D46" s="561"/>
      <c r="E46" s="695"/>
      <c r="F46" s="561"/>
      <c r="G46" s="685">
        <f t="shared" si="0"/>
        <v>0</v>
      </c>
      <c r="H46" s="561"/>
      <c r="I46" s="561"/>
      <c r="J46" s="561"/>
      <c r="K46" s="561"/>
      <c r="L46" s="561"/>
      <c r="M46" s="561"/>
      <c r="N46" s="561"/>
      <c r="O46" s="561"/>
      <c r="P46" s="561"/>
      <c r="Q46" s="562">
        <f t="shared" si="9"/>
        <v>0</v>
      </c>
      <c r="R46" s="561"/>
      <c r="S46" s="561"/>
      <c r="T46" s="561"/>
      <c r="U46" s="562">
        <f t="shared" si="10"/>
        <v>0</v>
      </c>
      <c r="V46" s="563">
        <f>IF(ISBLANK($B46),0,VLOOKUP($B46,Listen!$A$2:$C$44,2,FALSE))</f>
        <v>0</v>
      </c>
      <c r="W46" s="563">
        <f>IF(ISBLANK($B46),0,VLOOKUP($B46,Listen!$A$2:$C$44,3,FALSE))</f>
        <v>0</v>
      </c>
      <c r="X46" s="564">
        <f t="shared" si="13"/>
        <v>0</v>
      </c>
      <c r="Y46" s="564">
        <f t="shared" si="13"/>
        <v>0</v>
      </c>
      <c r="Z46" s="564">
        <f t="shared" si="13"/>
        <v>0</v>
      </c>
      <c r="AA46" s="564">
        <f t="shared" si="13"/>
        <v>0</v>
      </c>
      <c r="AB46" s="564">
        <f t="shared" si="13"/>
        <v>0</v>
      </c>
      <c r="AC46" s="564">
        <f t="shared" si="13"/>
        <v>0</v>
      </c>
      <c r="AD46" s="564">
        <f t="shared" si="13"/>
        <v>0</v>
      </c>
      <c r="AE46" s="562">
        <f t="shared" si="11"/>
        <v>0</v>
      </c>
      <c r="AF46" s="565">
        <f>IF(C46=Allgemeines!$C$12,SAV!$U46-SAV!$AG46,HLOOKUP(Allgemeines!$C$12-1,$AH$4:$AN$300,ROW(C46)-3,FALSE)-$AG46)</f>
        <v>0</v>
      </c>
      <c r="AG46" s="565">
        <f>HLOOKUP(Allgemeines!$C$12,$AH$4:$AN$300,ROW(C46)-3,FALSE)</f>
        <v>0</v>
      </c>
      <c r="AH46" s="562">
        <f t="shared" si="2"/>
        <v>0</v>
      </c>
      <c r="AI46" s="562">
        <f t="shared" si="3"/>
        <v>0</v>
      </c>
      <c r="AJ46" s="562">
        <f t="shared" si="4"/>
        <v>0</v>
      </c>
      <c r="AK46" s="562">
        <f t="shared" si="5"/>
        <v>0</v>
      </c>
      <c r="AL46" s="562">
        <f t="shared" si="6"/>
        <v>0</v>
      </c>
      <c r="AM46" s="562">
        <f t="shared" si="7"/>
        <v>0</v>
      </c>
      <c r="AN46" s="562">
        <f t="shared" si="8"/>
        <v>0</v>
      </c>
      <c r="AO46" s="485"/>
    </row>
    <row r="47" spans="1:41" s="498" customFormat="1" ht="13.8">
      <c r="A47" s="559"/>
      <c r="B47" s="559"/>
      <c r="C47" s="560"/>
      <c r="D47" s="561"/>
      <c r="E47" s="695"/>
      <c r="F47" s="561"/>
      <c r="G47" s="685">
        <f t="shared" si="0"/>
        <v>0</v>
      </c>
      <c r="H47" s="561"/>
      <c r="I47" s="561"/>
      <c r="J47" s="561"/>
      <c r="K47" s="561"/>
      <c r="L47" s="561"/>
      <c r="M47" s="561"/>
      <c r="N47" s="561"/>
      <c r="O47" s="561"/>
      <c r="P47" s="561"/>
      <c r="Q47" s="562">
        <f t="shared" si="9"/>
        <v>0</v>
      </c>
      <c r="R47" s="561"/>
      <c r="S47" s="561"/>
      <c r="T47" s="561"/>
      <c r="U47" s="562">
        <f t="shared" si="10"/>
        <v>0</v>
      </c>
      <c r="V47" s="563">
        <f>IF(ISBLANK($B47),0,VLOOKUP($B47,Listen!$A$2:$C$44,2,FALSE))</f>
        <v>0</v>
      </c>
      <c r="W47" s="563">
        <f>IF(ISBLANK($B47),0,VLOOKUP($B47,Listen!$A$2:$C$44,3,FALSE))</f>
        <v>0</v>
      </c>
      <c r="X47" s="564">
        <f t="shared" si="13"/>
        <v>0</v>
      </c>
      <c r="Y47" s="564">
        <f t="shared" si="13"/>
        <v>0</v>
      </c>
      <c r="Z47" s="564">
        <f t="shared" si="13"/>
        <v>0</v>
      </c>
      <c r="AA47" s="564">
        <f t="shared" si="13"/>
        <v>0</v>
      </c>
      <c r="AB47" s="564">
        <f t="shared" si="13"/>
        <v>0</v>
      </c>
      <c r="AC47" s="564">
        <f t="shared" si="13"/>
        <v>0</v>
      </c>
      <c r="AD47" s="564">
        <f t="shared" si="13"/>
        <v>0</v>
      </c>
      <c r="AE47" s="562">
        <f t="shared" si="11"/>
        <v>0</v>
      </c>
      <c r="AF47" s="565">
        <f>IF(C47=Allgemeines!$C$12,SAV!$U47-SAV!$AG47,HLOOKUP(Allgemeines!$C$12-1,$AH$4:$AN$300,ROW(C47)-3,FALSE)-$AG47)</f>
        <v>0</v>
      </c>
      <c r="AG47" s="565">
        <f>HLOOKUP(Allgemeines!$C$12,$AH$4:$AN$300,ROW(C47)-3,FALSE)</f>
        <v>0</v>
      </c>
      <c r="AH47" s="562">
        <f t="shared" si="2"/>
        <v>0</v>
      </c>
      <c r="AI47" s="562">
        <f t="shared" si="3"/>
        <v>0</v>
      </c>
      <c r="AJ47" s="562">
        <f t="shared" si="4"/>
        <v>0</v>
      </c>
      <c r="AK47" s="562">
        <f t="shared" si="5"/>
        <v>0</v>
      </c>
      <c r="AL47" s="562">
        <f t="shared" si="6"/>
        <v>0</v>
      </c>
      <c r="AM47" s="562">
        <f t="shared" si="7"/>
        <v>0</v>
      </c>
      <c r="AN47" s="562">
        <f t="shared" si="8"/>
        <v>0</v>
      </c>
      <c r="AO47" s="485"/>
    </row>
    <row r="48" spans="1:41" s="498" customFormat="1" ht="13.8">
      <c r="A48" s="559"/>
      <c r="B48" s="559"/>
      <c r="C48" s="560"/>
      <c r="D48" s="561"/>
      <c r="E48" s="695"/>
      <c r="F48" s="561"/>
      <c r="G48" s="685">
        <f t="shared" si="0"/>
        <v>0</v>
      </c>
      <c r="H48" s="561"/>
      <c r="I48" s="561"/>
      <c r="J48" s="561"/>
      <c r="K48" s="561"/>
      <c r="L48" s="561"/>
      <c r="M48" s="561"/>
      <c r="N48" s="561"/>
      <c r="O48" s="561"/>
      <c r="P48" s="561"/>
      <c r="Q48" s="562">
        <f t="shared" si="9"/>
        <v>0</v>
      </c>
      <c r="R48" s="561"/>
      <c r="S48" s="561"/>
      <c r="T48" s="561"/>
      <c r="U48" s="562">
        <f t="shared" si="10"/>
        <v>0</v>
      </c>
      <c r="V48" s="563">
        <f>IF(ISBLANK($B48),0,VLOOKUP($B48,Listen!$A$2:$C$44,2,FALSE))</f>
        <v>0</v>
      </c>
      <c r="W48" s="563">
        <f>IF(ISBLANK($B48),0,VLOOKUP($B48,Listen!$A$2:$C$44,3,FALSE))</f>
        <v>0</v>
      </c>
      <c r="X48" s="564">
        <f t="shared" si="13"/>
        <v>0</v>
      </c>
      <c r="Y48" s="564">
        <f t="shared" si="13"/>
        <v>0</v>
      </c>
      <c r="Z48" s="564">
        <f t="shared" si="13"/>
        <v>0</v>
      </c>
      <c r="AA48" s="564">
        <f t="shared" si="13"/>
        <v>0</v>
      </c>
      <c r="AB48" s="564">
        <f t="shared" si="13"/>
        <v>0</v>
      </c>
      <c r="AC48" s="564">
        <f t="shared" si="13"/>
        <v>0</v>
      </c>
      <c r="AD48" s="564">
        <f t="shared" si="13"/>
        <v>0</v>
      </c>
      <c r="AE48" s="562">
        <f t="shared" si="11"/>
        <v>0</v>
      </c>
      <c r="AF48" s="565">
        <f>IF(C48=Allgemeines!$C$12,SAV!$U48-SAV!$AG48,HLOOKUP(Allgemeines!$C$12-1,$AH$4:$AN$300,ROW(C48)-3,FALSE)-$AG48)</f>
        <v>0</v>
      </c>
      <c r="AG48" s="565">
        <f>HLOOKUP(Allgemeines!$C$12,$AH$4:$AN$300,ROW(C48)-3,FALSE)</f>
        <v>0</v>
      </c>
      <c r="AH48" s="562">
        <f t="shared" si="2"/>
        <v>0</v>
      </c>
      <c r="AI48" s="562">
        <f t="shared" si="3"/>
        <v>0</v>
      </c>
      <c r="AJ48" s="562">
        <f t="shared" si="4"/>
        <v>0</v>
      </c>
      <c r="AK48" s="562">
        <f t="shared" si="5"/>
        <v>0</v>
      </c>
      <c r="AL48" s="562">
        <f t="shared" si="6"/>
        <v>0</v>
      </c>
      <c r="AM48" s="562">
        <f t="shared" si="7"/>
        <v>0</v>
      </c>
      <c r="AN48" s="562">
        <f t="shared" si="8"/>
        <v>0</v>
      </c>
      <c r="AO48" s="485"/>
    </row>
    <row r="49" spans="1:41" s="498" customFormat="1" ht="13.8">
      <c r="A49" s="559"/>
      <c r="B49" s="559"/>
      <c r="C49" s="560"/>
      <c r="D49" s="561"/>
      <c r="E49" s="695"/>
      <c r="F49" s="561"/>
      <c r="G49" s="685">
        <f t="shared" si="0"/>
        <v>0</v>
      </c>
      <c r="H49" s="561"/>
      <c r="I49" s="561"/>
      <c r="J49" s="561"/>
      <c r="K49" s="561"/>
      <c r="L49" s="561"/>
      <c r="M49" s="561"/>
      <c r="N49" s="561"/>
      <c r="O49" s="561"/>
      <c r="P49" s="561"/>
      <c r="Q49" s="562">
        <f t="shared" si="9"/>
        <v>0</v>
      </c>
      <c r="R49" s="561"/>
      <c r="S49" s="561"/>
      <c r="T49" s="561"/>
      <c r="U49" s="562">
        <f t="shared" si="10"/>
        <v>0</v>
      </c>
      <c r="V49" s="563">
        <f>IF(ISBLANK($B49),0,VLOOKUP($B49,Listen!$A$2:$C$44,2,FALSE))</f>
        <v>0</v>
      </c>
      <c r="W49" s="563">
        <f>IF(ISBLANK($B49),0,VLOOKUP($B49,Listen!$A$2:$C$44,3,FALSE))</f>
        <v>0</v>
      </c>
      <c r="X49" s="564">
        <f t="shared" si="13"/>
        <v>0</v>
      </c>
      <c r="Y49" s="564">
        <f t="shared" si="13"/>
        <v>0</v>
      </c>
      <c r="Z49" s="564">
        <f t="shared" si="13"/>
        <v>0</v>
      </c>
      <c r="AA49" s="564">
        <f t="shared" si="13"/>
        <v>0</v>
      </c>
      <c r="AB49" s="564">
        <f t="shared" si="13"/>
        <v>0</v>
      </c>
      <c r="AC49" s="564">
        <f t="shared" si="13"/>
        <v>0</v>
      </c>
      <c r="AD49" s="564">
        <f t="shared" si="13"/>
        <v>0</v>
      </c>
      <c r="AE49" s="562">
        <f t="shared" si="11"/>
        <v>0</v>
      </c>
      <c r="AF49" s="565">
        <f>IF(C49=Allgemeines!$C$12,SAV!$U49-SAV!$AG49,HLOOKUP(Allgemeines!$C$12-1,$AH$4:$AN$300,ROW(C49)-3,FALSE)-$AG49)</f>
        <v>0</v>
      </c>
      <c r="AG49" s="565">
        <f>HLOOKUP(Allgemeines!$C$12,$AH$4:$AN$300,ROW(C49)-3,FALSE)</f>
        <v>0</v>
      </c>
      <c r="AH49" s="562">
        <f t="shared" si="2"/>
        <v>0</v>
      </c>
      <c r="AI49" s="562">
        <f t="shared" si="3"/>
        <v>0</v>
      </c>
      <c r="AJ49" s="562">
        <f t="shared" si="4"/>
        <v>0</v>
      </c>
      <c r="AK49" s="562">
        <f t="shared" si="5"/>
        <v>0</v>
      </c>
      <c r="AL49" s="562">
        <f t="shared" si="6"/>
        <v>0</v>
      </c>
      <c r="AM49" s="562">
        <f t="shared" si="7"/>
        <v>0</v>
      </c>
      <c r="AN49" s="562">
        <f t="shared" si="8"/>
        <v>0</v>
      </c>
      <c r="AO49" s="485"/>
    </row>
    <row r="50" spans="1:41" s="498" customFormat="1" ht="13.8">
      <c r="A50" s="559"/>
      <c r="B50" s="559"/>
      <c r="C50" s="560"/>
      <c r="D50" s="561"/>
      <c r="E50" s="695"/>
      <c r="F50" s="561"/>
      <c r="G50" s="685">
        <f t="shared" si="0"/>
        <v>0</v>
      </c>
      <c r="H50" s="561"/>
      <c r="I50" s="561"/>
      <c r="J50" s="561"/>
      <c r="K50" s="561"/>
      <c r="L50" s="561"/>
      <c r="M50" s="561"/>
      <c r="N50" s="561"/>
      <c r="O50" s="561"/>
      <c r="P50" s="561"/>
      <c r="Q50" s="562">
        <f t="shared" si="9"/>
        <v>0</v>
      </c>
      <c r="R50" s="561"/>
      <c r="S50" s="561"/>
      <c r="T50" s="561"/>
      <c r="U50" s="562">
        <f t="shared" si="10"/>
        <v>0</v>
      </c>
      <c r="V50" s="563">
        <f>IF(ISBLANK($B50),0,VLOOKUP($B50,Listen!$A$2:$C$44,2,FALSE))</f>
        <v>0</v>
      </c>
      <c r="W50" s="563">
        <f>IF(ISBLANK($B50),0,VLOOKUP($B50,Listen!$A$2:$C$44,3,FALSE))</f>
        <v>0</v>
      </c>
      <c r="X50" s="564">
        <f t="shared" si="13"/>
        <v>0</v>
      </c>
      <c r="Y50" s="564">
        <f t="shared" si="13"/>
        <v>0</v>
      </c>
      <c r="Z50" s="564">
        <f t="shared" si="13"/>
        <v>0</v>
      </c>
      <c r="AA50" s="564">
        <f t="shared" si="13"/>
        <v>0</v>
      </c>
      <c r="AB50" s="564">
        <f t="shared" si="13"/>
        <v>0</v>
      </c>
      <c r="AC50" s="564">
        <f t="shared" si="13"/>
        <v>0</v>
      </c>
      <c r="AD50" s="564">
        <f t="shared" si="13"/>
        <v>0</v>
      </c>
      <c r="AE50" s="562">
        <f t="shared" si="11"/>
        <v>0</v>
      </c>
      <c r="AF50" s="565">
        <f>IF(C50=Allgemeines!$C$12,SAV!$U50-SAV!$AG50,HLOOKUP(Allgemeines!$C$12-1,$AH$4:$AN$300,ROW(C50)-3,FALSE)-$AG50)</f>
        <v>0</v>
      </c>
      <c r="AG50" s="565">
        <f>HLOOKUP(Allgemeines!$C$12,$AH$4:$AN$300,ROW(C50)-3,FALSE)</f>
        <v>0</v>
      </c>
      <c r="AH50" s="562">
        <f t="shared" si="2"/>
        <v>0</v>
      </c>
      <c r="AI50" s="562">
        <f t="shared" si="3"/>
        <v>0</v>
      </c>
      <c r="AJ50" s="562">
        <f t="shared" si="4"/>
        <v>0</v>
      </c>
      <c r="AK50" s="562">
        <f t="shared" si="5"/>
        <v>0</v>
      </c>
      <c r="AL50" s="562">
        <f t="shared" si="6"/>
        <v>0</v>
      </c>
      <c r="AM50" s="562">
        <f t="shared" si="7"/>
        <v>0</v>
      </c>
      <c r="AN50" s="562">
        <f t="shared" si="8"/>
        <v>0</v>
      </c>
      <c r="AO50" s="485"/>
    </row>
    <row r="51" spans="1:41" s="498" customFormat="1" ht="13.8">
      <c r="A51" s="559"/>
      <c r="B51" s="559"/>
      <c r="C51" s="560"/>
      <c r="D51" s="561"/>
      <c r="E51" s="695"/>
      <c r="F51" s="561"/>
      <c r="G51" s="685">
        <f t="shared" si="0"/>
        <v>0</v>
      </c>
      <c r="H51" s="561"/>
      <c r="I51" s="561"/>
      <c r="J51" s="561"/>
      <c r="K51" s="561"/>
      <c r="L51" s="561"/>
      <c r="M51" s="561"/>
      <c r="N51" s="561"/>
      <c r="O51" s="561"/>
      <c r="P51" s="561"/>
      <c r="Q51" s="562">
        <f t="shared" si="9"/>
        <v>0</v>
      </c>
      <c r="R51" s="561"/>
      <c r="S51" s="561"/>
      <c r="T51" s="561"/>
      <c r="U51" s="562">
        <f t="shared" si="10"/>
        <v>0</v>
      </c>
      <c r="V51" s="563">
        <f>IF(ISBLANK($B51),0,VLOOKUP($B51,Listen!$A$2:$C$44,2,FALSE))</f>
        <v>0</v>
      </c>
      <c r="W51" s="563">
        <f>IF(ISBLANK($B51),0,VLOOKUP($B51,Listen!$A$2:$C$44,3,FALSE))</f>
        <v>0</v>
      </c>
      <c r="X51" s="564">
        <f t="shared" si="13"/>
        <v>0</v>
      </c>
      <c r="Y51" s="564">
        <f t="shared" si="13"/>
        <v>0</v>
      </c>
      <c r="Z51" s="564">
        <f t="shared" si="13"/>
        <v>0</v>
      </c>
      <c r="AA51" s="564">
        <f t="shared" si="13"/>
        <v>0</v>
      </c>
      <c r="AB51" s="564">
        <f t="shared" si="13"/>
        <v>0</v>
      </c>
      <c r="AC51" s="564">
        <f t="shared" si="13"/>
        <v>0</v>
      </c>
      <c r="AD51" s="564">
        <f t="shared" si="13"/>
        <v>0</v>
      </c>
      <c r="AE51" s="562">
        <f t="shared" si="11"/>
        <v>0</v>
      </c>
      <c r="AF51" s="565">
        <f>IF(C51=Allgemeines!$C$12,SAV!$U51-SAV!$AG51,HLOOKUP(Allgemeines!$C$12-1,$AH$4:$AN$300,ROW(C51)-3,FALSE)-$AG51)</f>
        <v>0</v>
      </c>
      <c r="AG51" s="565">
        <f>HLOOKUP(Allgemeines!$C$12,$AH$4:$AN$300,ROW(C51)-3,FALSE)</f>
        <v>0</v>
      </c>
      <c r="AH51" s="562">
        <f t="shared" si="2"/>
        <v>0</v>
      </c>
      <c r="AI51" s="562">
        <f t="shared" si="3"/>
        <v>0</v>
      </c>
      <c r="AJ51" s="562">
        <f t="shared" si="4"/>
        <v>0</v>
      </c>
      <c r="AK51" s="562">
        <f t="shared" si="5"/>
        <v>0</v>
      </c>
      <c r="AL51" s="562">
        <f t="shared" si="6"/>
        <v>0</v>
      </c>
      <c r="AM51" s="562">
        <f t="shared" si="7"/>
        <v>0</v>
      </c>
      <c r="AN51" s="562">
        <f t="shared" si="8"/>
        <v>0</v>
      </c>
      <c r="AO51" s="485"/>
    </row>
    <row r="52" spans="1:41" s="498" customFormat="1" ht="13.8">
      <c r="A52" s="559"/>
      <c r="B52" s="559"/>
      <c r="C52" s="560"/>
      <c r="D52" s="561"/>
      <c r="E52" s="695"/>
      <c r="F52" s="561"/>
      <c r="G52" s="685">
        <f t="shared" si="0"/>
        <v>0</v>
      </c>
      <c r="H52" s="561"/>
      <c r="I52" s="561"/>
      <c r="J52" s="561"/>
      <c r="K52" s="561"/>
      <c r="L52" s="561"/>
      <c r="M52" s="561"/>
      <c r="N52" s="561"/>
      <c r="O52" s="561"/>
      <c r="P52" s="561"/>
      <c r="Q52" s="562">
        <f t="shared" si="9"/>
        <v>0</v>
      </c>
      <c r="R52" s="561"/>
      <c r="S52" s="561"/>
      <c r="T52" s="561"/>
      <c r="U52" s="562">
        <f t="shared" si="10"/>
        <v>0</v>
      </c>
      <c r="V52" s="563">
        <f>IF(ISBLANK($B52),0,VLOOKUP($B52,Listen!$A$2:$C$44,2,FALSE))</f>
        <v>0</v>
      </c>
      <c r="W52" s="563">
        <f>IF(ISBLANK($B52),0,VLOOKUP($B52,Listen!$A$2:$C$44,3,FALSE))</f>
        <v>0</v>
      </c>
      <c r="X52" s="564">
        <f t="shared" si="13"/>
        <v>0</v>
      </c>
      <c r="Y52" s="564">
        <f t="shared" si="13"/>
        <v>0</v>
      </c>
      <c r="Z52" s="564">
        <f t="shared" si="13"/>
        <v>0</v>
      </c>
      <c r="AA52" s="564">
        <f t="shared" si="13"/>
        <v>0</v>
      </c>
      <c r="AB52" s="564">
        <f t="shared" si="13"/>
        <v>0</v>
      </c>
      <c r="AC52" s="564">
        <f t="shared" si="13"/>
        <v>0</v>
      </c>
      <c r="AD52" s="564">
        <f t="shared" si="13"/>
        <v>0</v>
      </c>
      <c r="AE52" s="562">
        <f t="shared" si="11"/>
        <v>0</v>
      </c>
      <c r="AF52" s="565">
        <f>IF(C52=Allgemeines!$C$12,SAV!$U52-SAV!$AG52,HLOOKUP(Allgemeines!$C$12-1,$AH$4:$AN$300,ROW(C52)-3,FALSE)-$AG52)</f>
        <v>0</v>
      </c>
      <c r="AG52" s="565">
        <f>HLOOKUP(Allgemeines!$C$12,$AH$4:$AN$300,ROW(C52)-3,FALSE)</f>
        <v>0</v>
      </c>
      <c r="AH52" s="562">
        <f t="shared" si="2"/>
        <v>0</v>
      </c>
      <c r="AI52" s="562">
        <f t="shared" si="3"/>
        <v>0</v>
      </c>
      <c r="AJ52" s="562">
        <f t="shared" si="4"/>
        <v>0</v>
      </c>
      <c r="AK52" s="562">
        <f t="shared" si="5"/>
        <v>0</v>
      </c>
      <c r="AL52" s="562">
        <f t="shared" si="6"/>
        <v>0</v>
      </c>
      <c r="AM52" s="562">
        <f t="shared" si="7"/>
        <v>0</v>
      </c>
      <c r="AN52" s="562">
        <f t="shared" si="8"/>
        <v>0</v>
      </c>
      <c r="AO52" s="485"/>
    </row>
    <row r="53" spans="1:41" s="498" customFormat="1" ht="13.8">
      <c r="A53" s="559"/>
      <c r="B53" s="559"/>
      <c r="C53" s="560"/>
      <c r="D53" s="561"/>
      <c r="E53" s="695"/>
      <c r="F53" s="561"/>
      <c r="G53" s="685">
        <f t="shared" si="0"/>
        <v>0</v>
      </c>
      <c r="H53" s="561"/>
      <c r="I53" s="561"/>
      <c r="J53" s="561"/>
      <c r="K53" s="561"/>
      <c r="L53" s="561"/>
      <c r="M53" s="561"/>
      <c r="N53" s="561"/>
      <c r="O53" s="561"/>
      <c r="P53" s="561"/>
      <c r="Q53" s="562">
        <f t="shared" si="9"/>
        <v>0</v>
      </c>
      <c r="R53" s="561"/>
      <c r="S53" s="561"/>
      <c r="T53" s="561"/>
      <c r="U53" s="562">
        <f t="shared" si="10"/>
        <v>0</v>
      </c>
      <c r="V53" s="563">
        <f>IF(ISBLANK($B53),0,VLOOKUP($B53,Listen!$A$2:$C$44,2,FALSE))</f>
        <v>0</v>
      </c>
      <c r="W53" s="563">
        <f>IF(ISBLANK($B53),0,VLOOKUP($B53,Listen!$A$2:$C$44,3,FALSE))</f>
        <v>0</v>
      </c>
      <c r="X53" s="564">
        <f t="shared" si="13"/>
        <v>0</v>
      </c>
      <c r="Y53" s="564">
        <f t="shared" si="13"/>
        <v>0</v>
      </c>
      <c r="Z53" s="564">
        <f t="shared" si="13"/>
        <v>0</v>
      </c>
      <c r="AA53" s="564">
        <f t="shared" si="13"/>
        <v>0</v>
      </c>
      <c r="AB53" s="564">
        <f t="shared" si="13"/>
        <v>0</v>
      </c>
      <c r="AC53" s="564">
        <f t="shared" si="13"/>
        <v>0</v>
      </c>
      <c r="AD53" s="564">
        <f t="shared" si="13"/>
        <v>0</v>
      </c>
      <c r="AE53" s="562">
        <f t="shared" si="11"/>
        <v>0</v>
      </c>
      <c r="AF53" s="565">
        <f>IF(C53=Allgemeines!$C$12,SAV!$U53-SAV!$AG53,HLOOKUP(Allgemeines!$C$12-1,$AH$4:$AN$300,ROW(C53)-3,FALSE)-$AG53)</f>
        <v>0</v>
      </c>
      <c r="AG53" s="565">
        <f>HLOOKUP(Allgemeines!$C$12,$AH$4:$AN$300,ROW(C53)-3,FALSE)</f>
        <v>0</v>
      </c>
      <c r="AH53" s="562">
        <f t="shared" si="2"/>
        <v>0</v>
      </c>
      <c r="AI53" s="562">
        <f t="shared" si="3"/>
        <v>0</v>
      </c>
      <c r="AJ53" s="562">
        <f t="shared" si="4"/>
        <v>0</v>
      </c>
      <c r="AK53" s="562">
        <f t="shared" si="5"/>
        <v>0</v>
      </c>
      <c r="AL53" s="562">
        <f t="shared" si="6"/>
        <v>0</v>
      </c>
      <c r="AM53" s="562">
        <f t="shared" si="7"/>
        <v>0</v>
      </c>
      <c r="AN53" s="562">
        <f t="shared" si="8"/>
        <v>0</v>
      </c>
      <c r="AO53" s="485"/>
    </row>
    <row r="54" spans="1:41" s="498" customFormat="1" ht="13.8">
      <c r="A54" s="559"/>
      <c r="B54" s="559"/>
      <c r="C54" s="560"/>
      <c r="D54" s="561"/>
      <c r="E54" s="695"/>
      <c r="F54" s="561"/>
      <c r="G54" s="685">
        <f t="shared" si="0"/>
        <v>0</v>
      </c>
      <c r="H54" s="561"/>
      <c r="I54" s="561"/>
      <c r="J54" s="561"/>
      <c r="K54" s="561"/>
      <c r="L54" s="561"/>
      <c r="M54" s="561"/>
      <c r="N54" s="561"/>
      <c r="O54" s="561"/>
      <c r="P54" s="561"/>
      <c r="Q54" s="562">
        <f t="shared" si="9"/>
        <v>0</v>
      </c>
      <c r="R54" s="561"/>
      <c r="S54" s="561"/>
      <c r="T54" s="561"/>
      <c r="U54" s="562">
        <f t="shared" si="10"/>
        <v>0</v>
      </c>
      <c r="V54" s="563">
        <f>IF(ISBLANK($B54),0,VLOOKUP($B54,Listen!$A$2:$C$44,2,FALSE))</f>
        <v>0</v>
      </c>
      <c r="W54" s="563">
        <f>IF(ISBLANK($B54),0,VLOOKUP($B54,Listen!$A$2:$C$44,3,FALSE))</f>
        <v>0</v>
      </c>
      <c r="X54" s="564">
        <f t="shared" si="13"/>
        <v>0</v>
      </c>
      <c r="Y54" s="564">
        <f t="shared" si="13"/>
        <v>0</v>
      </c>
      <c r="Z54" s="564">
        <f t="shared" si="13"/>
        <v>0</v>
      </c>
      <c r="AA54" s="564">
        <f t="shared" si="13"/>
        <v>0</v>
      </c>
      <c r="AB54" s="564">
        <f t="shared" si="13"/>
        <v>0</v>
      </c>
      <c r="AC54" s="564">
        <f t="shared" si="13"/>
        <v>0</v>
      </c>
      <c r="AD54" s="564">
        <f t="shared" si="13"/>
        <v>0</v>
      </c>
      <c r="AE54" s="562">
        <f t="shared" si="11"/>
        <v>0</v>
      </c>
      <c r="AF54" s="565">
        <f>IF(C54=Allgemeines!$C$12,SAV!$U54-SAV!$AG54,HLOOKUP(Allgemeines!$C$12-1,$AH$4:$AN$300,ROW(C54)-3,FALSE)-$AG54)</f>
        <v>0</v>
      </c>
      <c r="AG54" s="565">
        <f>HLOOKUP(Allgemeines!$C$12,$AH$4:$AN$300,ROW(C54)-3,FALSE)</f>
        <v>0</v>
      </c>
      <c r="AH54" s="562">
        <f t="shared" si="2"/>
        <v>0</v>
      </c>
      <c r="AI54" s="562">
        <f t="shared" si="3"/>
        <v>0</v>
      </c>
      <c r="AJ54" s="562">
        <f t="shared" si="4"/>
        <v>0</v>
      </c>
      <c r="AK54" s="562">
        <f t="shared" si="5"/>
        <v>0</v>
      </c>
      <c r="AL54" s="562">
        <f t="shared" si="6"/>
        <v>0</v>
      </c>
      <c r="AM54" s="562">
        <f t="shared" si="7"/>
        <v>0</v>
      </c>
      <c r="AN54" s="562">
        <f t="shared" si="8"/>
        <v>0</v>
      </c>
      <c r="AO54" s="485"/>
    </row>
    <row r="55" spans="1:41" s="498" customFormat="1" ht="13.8">
      <c r="A55" s="559"/>
      <c r="B55" s="559"/>
      <c r="C55" s="560"/>
      <c r="D55" s="561"/>
      <c r="E55" s="695"/>
      <c r="F55" s="561"/>
      <c r="G55" s="685">
        <f t="shared" si="0"/>
        <v>0</v>
      </c>
      <c r="H55" s="561"/>
      <c r="I55" s="561"/>
      <c r="J55" s="561"/>
      <c r="K55" s="561"/>
      <c r="L55" s="561"/>
      <c r="M55" s="561"/>
      <c r="N55" s="561"/>
      <c r="O55" s="561"/>
      <c r="P55" s="561"/>
      <c r="Q55" s="562">
        <f t="shared" si="9"/>
        <v>0</v>
      </c>
      <c r="R55" s="561"/>
      <c r="S55" s="561"/>
      <c r="T55" s="561"/>
      <c r="U55" s="562">
        <f t="shared" si="10"/>
        <v>0</v>
      </c>
      <c r="V55" s="563">
        <f>IF(ISBLANK($B55),0,VLOOKUP($B55,Listen!$A$2:$C$44,2,FALSE))</f>
        <v>0</v>
      </c>
      <c r="W55" s="563">
        <f>IF(ISBLANK($B55),0,VLOOKUP($B55,Listen!$A$2:$C$44,3,FALSE))</f>
        <v>0</v>
      </c>
      <c r="X55" s="564">
        <f t="shared" si="13"/>
        <v>0</v>
      </c>
      <c r="Y55" s="564">
        <f t="shared" si="13"/>
        <v>0</v>
      </c>
      <c r="Z55" s="564">
        <f t="shared" si="13"/>
        <v>0</v>
      </c>
      <c r="AA55" s="564">
        <f t="shared" si="13"/>
        <v>0</v>
      </c>
      <c r="AB55" s="564">
        <f t="shared" si="13"/>
        <v>0</v>
      </c>
      <c r="AC55" s="564">
        <f t="shared" si="13"/>
        <v>0</v>
      </c>
      <c r="AD55" s="564">
        <f t="shared" si="13"/>
        <v>0</v>
      </c>
      <c r="AE55" s="562">
        <f t="shared" si="11"/>
        <v>0</v>
      </c>
      <c r="AF55" s="565">
        <f>IF(C55=Allgemeines!$C$12,SAV!$U55-SAV!$AG55,HLOOKUP(Allgemeines!$C$12-1,$AH$4:$AN$300,ROW(C55)-3,FALSE)-$AG55)</f>
        <v>0</v>
      </c>
      <c r="AG55" s="565">
        <f>HLOOKUP(Allgemeines!$C$12,$AH$4:$AN$300,ROW(C55)-3,FALSE)</f>
        <v>0</v>
      </c>
      <c r="AH55" s="562">
        <f t="shared" si="2"/>
        <v>0</v>
      </c>
      <c r="AI55" s="562">
        <f t="shared" si="3"/>
        <v>0</v>
      </c>
      <c r="AJ55" s="562">
        <f t="shared" si="4"/>
        <v>0</v>
      </c>
      <c r="AK55" s="562">
        <f t="shared" si="5"/>
        <v>0</v>
      </c>
      <c r="AL55" s="562">
        <f t="shared" si="6"/>
        <v>0</v>
      </c>
      <c r="AM55" s="562">
        <f t="shared" si="7"/>
        <v>0</v>
      </c>
      <c r="AN55" s="562">
        <f t="shared" si="8"/>
        <v>0</v>
      </c>
      <c r="AO55" s="485"/>
    </row>
    <row r="56" spans="1:41" s="498" customFormat="1" ht="13.8">
      <c r="A56" s="559"/>
      <c r="B56" s="559"/>
      <c r="C56" s="560"/>
      <c r="D56" s="561"/>
      <c r="E56" s="695"/>
      <c r="F56" s="561"/>
      <c r="G56" s="685">
        <f t="shared" si="0"/>
        <v>0</v>
      </c>
      <c r="H56" s="561"/>
      <c r="I56" s="561"/>
      <c r="J56" s="561"/>
      <c r="K56" s="561"/>
      <c r="L56" s="561"/>
      <c r="M56" s="561"/>
      <c r="N56" s="561"/>
      <c r="O56" s="561"/>
      <c r="P56" s="561"/>
      <c r="Q56" s="562">
        <f t="shared" si="9"/>
        <v>0</v>
      </c>
      <c r="R56" s="561"/>
      <c r="S56" s="561"/>
      <c r="T56" s="561"/>
      <c r="U56" s="562">
        <f t="shared" si="10"/>
        <v>0</v>
      </c>
      <c r="V56" s="563">
        <f>IF(ISBLANK($B56),0,VLOOKUP($B56,Listen!$A$2:$C$44,2,FALSE))</f>
        <v>0</v>
      </c>
      <c r="W56" s="563">
        <f>IF(ISBLANK($B56),0,VLOOKUP($B56,Listen!$A$2:$C$44,3,FALSE))</f>
        <v>0</v>
      </c>
      <c r="X56" s="564">
        <f t="shared" si="13"/>
        <v>0</v>
      </c>
      <c r="Y56" s="564">
        <f t="shared" si="13"/>
        <v>0</v>
      </c>
      <c r="Z56" s="564">
        <f t="shared" si="13"/>
        <v>0</v>
      </c>
      <c r="AA56" s="564">
        <f t="shared" si="13"/>
        <v>0</v>
      </c>
      <c r="AB56" s="564">
        <f t="shared" si="13"/>
        <v>0</v>
      </c>
      <c r="AC56" s="564">
        <f t="shared" si="13"/>
        <v>0</v>
      </c>
      <c r="AD56" s="564">
        <f t="shared" si="13"/>
        <v>0</v>
      </c>
      <c r="AE56" s="562">
        <f t="shared" si="11"/>
        <v>0</v>
      </c>
      <c r="AF56" s="565">
        <f>IF(C56=Allgemeines!$C$12,SAV!$U56-SAV!$AG56,HLOOKUP(Allgemeines!$C$12-1,$AH$4:$AN$300,ROW(C56)-3,FALSE)-$AG56)</f>
        <v>0</v>
      </c>
      <c r="AG56" s="565">
        <f>HLOOKUP(Allgemeines!$C$12,$AH$4:$AN$300,ROW(C56)-3,FALSE)</f>
        <v>0</v>
      </c>
      <c r="AH56" s="562">
        <f t="shared" si="2"/>
        <v>0</v>
      </c>
      <c r="AI56" s="562">
        <f t="shared" si="3"/>
        <v>0</v>
      </c>
      <c r="AJ56" s="562">
        <f t="shared" si="4"/>
        <v>0</v>
      </c>
      <c r="AK56" s="562">
        <f t="shared" si="5"/>
        <v>0</v>
      </c>
      <c r="AL56" s="562">
        <f t="shared" si="6"/>
        <v>0</v>
      </c>
      <c r="AM56" s="562">
        <f t="shared" si="7"/>
        <v>0</v>
      </c>
      <c r="AN56" s="562">
        <f t="shared" si="8"/>
        <v>0</v>
      </c>
      <c r="AO56" s="485"/>
    </row>
    <row r="57" spans="1:41" s="498" customFormat="1" ht="13.8">
      <c r="A57" s="559"/>
      <c r="B57" s="559"/>
      <c r="C57" s="560"/>
      <c r="D57" s="561"/>
      <c r="E57" s="695"/>
      <c r="F57" s="561"/>
      <c r="G57" s="685">
        <f t="shared" si="0"/>
        <v>0</v>
      </c>
      <c r="H57" s="561"/>
      <c r="I57" s="561"/>
      <c r="J57" s="561"/>
      <c r="K57" s="561"/>
      <c r="L57" s="561"/>
      <c r="M57" s="561"/>
      <c r="N57" s="561"/>
      <c r="O57" s="561"/>
      <c r="P57" s="561"/>
      <c r="Q57" s="562">
        <f t="shared" si="9"/>
        <v>0</v>
      </c>
      <c r="R57" s="561"/>
      <c r="S57" s="561"/>
      <c r="T57" s="561"/>
      <c r="U57" s="562">
        <f t="shared" si="10"/>
        <v>0</v>
      </c>
      <c r="V57" s="563">
        <f>IF(ISBLANK($B57),0,VLOOKUP($B57,Listen!$A$2:$C$44,2,FALSE))</f>
        <v>0</v>
      </c>
      <c r="W57" s="563">
        <f>IF(ISBLANK($B57),0,VLOOKUP($B57,Listen!$A$2:$C$44,3,FALSE))</f>
        <v>0</v>
      </c>
      <c r="X57" s="564">
        <f t="shared" si="13"/>
        <v>0</v>
      </c>
      <c r="Y57" s="564">
        <f t="shared" si="13"/>
        <v>0</v>
      </c>
      <c r="Z57" s="564">
        <f t="shared" si="13"/>
        <v>0</v>
      </c>
      <c r="AA57" s="564">
        <f t="shared" si="13"/>
        <v>0</v>
      </c>
      <c r="AB57" s="564">
        <f t="shared" si="13"/>
        <v>0</v>
      </c>
      <c r="AC57" s="564">
        <f t="shared" si="13"/>
        <v>0</v>
      </c>
      <c r="AD57" s="564">
        <f t="shared" si="13"/>
        <v>0</v>
      </c>
      <c r="AE57" s="562">
        <f t="shared" si="11"/>
        <v>0</v>
      </c>
      <c r="AF57" s="565">
        <f>IF(C57=Allgemeines!$C$12,SAV!$U57-SAV!$AG57,HLOOKUP(Allgemeines!$C$12-1,$AH$4:$AN$300,ROW(C57)-3,FALSE)-$AG57)</f>
        <v>0</v>
      </c>
      <c r="AG57" s="565">
        <f>HLOOKUP(Allgemeines!$C$12,$AH$4:$AN$300,ROW(C57)-3,FALSE)</f>
        <v>0</v>
      </c>
      <c r="AH57" s="562">
        <f t="shared" si="2"/>
        <v>0</v>
      </c>
      <c r="AI57" s="562">
        <f t="shared" si="3"/>
        <v>0</v>
      </c>
      <c r="AJ57" s="562">
        <f t="shared" si="4"/>
        <v>0</v>
      </c>
      <c r="AK57" s="562">
        <f t="shared" si="5"/>
        <v>0</v>
      </c>
      <c r="AL57" s="562">
        <f t="shared" si="6"/>
        <v>0</v>
      </c>
      <c r="AM57" s="562">
        <f t="shared" si="7"/>
        <v>0</v>
      </c>
      <c r="AN57" s="562">
        <f t="shared" si="8"/>
        <v>0</v>
      </c>
      <c r="AO57" s="485"/>
    </row>
    <row r="58" spans="1:41" s="498" customFormat="1" ht="13.8">
      <c r="A58" s="559"/>
      <c r="B58" s="559"/>
      <c r="C58" s="560"/>
      <c r="D58" s="561"/>
      <c r="E58" s="695"/>
      <c r="F58" s="561"/>
      <c r="G58" s="685">
        <f t="shared" si="0"/>
        <v>0</v>
      </c>
      <c r="H58" s="561"/>
      <c r="I58" s="561"/>
      <c r="J58" s="561"/>
      <c r="K58" s="561"/>
      <c r="L58" s="561"/>
      <c r="M58" s="561"/>
      <c r="N58" s="561"/>
      <c r="O58" s="561"/>
      <c r="P58" s="561"/>
      <c r="Q58" s="562">
        <f t="shared" si="9"/>
        <v>0</v>
      </c>
      <c r="R58" s="561"/>
      <c r="S58" s="561"/>
      <c r="T58" s="561"/>
      <c r="U58" s="562">
        <f t="shared" si="10"/>
        <v>0</v>
      </c>
      <c r="V58" s="563">
        <f>IF(ISBLANK($B58),0,VLOOKUP($B58,Listen!$A$2:$C$44,2,FALSE))</f>
        <v>0</v>
      </c>
      <c r="W58" s="563">
        <f>IF(ISBLANK($B58),0,VLOOKUP($B58,Listen!$A$2:$C$44,3,FALSE))</f>
        <v>0</v>
      </c>
      <c r="X58" s="564">
        <f t="shared" si="13"/>
        <v>0</v>
      </c>
      <c r="Y58" s="564">
        <f t="shared" si="13"/>
        <v>0</v>
      </c>
      <c r="Z58" s="564">
        <f t="shared" si="13"/>
        <v>0</v>
      </c>
      <c r="AA58" s="564">
        <f t="shared" si="13"/>
        <v>0</v>
      </c>
      <c r="AB58" s="564">
        <f t="shared" si="13"/>
        <v>0</v>
      </c>
      <c r="AC58" s="564">
        <f t="shared" si="13"/>
        <v>0</v>
      </c>
      <c r="AD58" s="564">
        <f t="shared" si="13"/>
        <v>0</v>
      </c>
      <c r="AE58" s="562">
        <f t="shared" si="11"/>
        <v>0</v>
      </c>
      <c r="AF58" s="565">
        <f>IF(C58=Allgemeines!$C$12,SAV!$U58-SAV!$AG58,HLOOKUP(Allgemeines!$C$12-1,$AH$4:$AN$300,ROW(C58)-3,FALSE)-$AG58)</f>
        <v>0</v>
      </c>
      <c r="AG58" s="565">
        <f>HLOOKUP(Allgemeines!$C$12,$AH$4:$AN$300,ROW(C58)-3,FALSE)</f>
        <v>0</v>
      </c>
      <c r="AH58" s="562">
        <f t="shared" si="2"/>
        <v>0</v>
      </c>
      <c r="AI58" s="562">
        <f t="shared" si="3"/>
        <v>0</v>
      </c>
      <c r="AJ58" s="562">
        <f t="shared" si="4"/>
        <v>0</v>
      </c>
      <c r="AK58" s="562">
        <f t="shared" si="5"/>
        <v>0</v>
      </c>
      <c r="AL58" s="562">
        <f t="shared" si="6"/>
        <v>0</v>
      </c>
      <c r="AM58" s="562">
        <f t="shared" si="7"/>
        <v>0</v>
      </c>
      <c r="AN58" s="562">
        <f t="shared" si="8"/>
        <v>0</v>
      </c>
      <c r="AO58" s="485"/>
    </row>
    <row r="59" spans="1:41" s="498" customFormat="1" ht="13.8">
      <c r="A59" s="559"/>
      <c r="B59" s="559"/>
      <c r="C59" s="560"/>
      <c r="D59" s="561"/>
      <c r="E59" s="695"/>
      <c r="F59" s="561"/>
      <c r="G59" s="685">
        <f t="shared" si="0"/>
        <v>0</v>
      </c>
      <c r="H59" s="561"/>
      <c r="I59" s="561"/>
      <c r="J59" s="561"/>
      <c r="K59" s="561"/>
      <c r="L59" s="561"/>
      <c r="M59" s="561"/>
      <c r="N59" s="561"/>
      <c r="O59" s="561"/>
      <c r="P59" s="561"/>
      <c r="Q59" s="562">
        <f t="shared" si="9"/>
        <v>0</v>
      </c>
      <c r="R59" s="561"/>
      <c r="S59" s="561"/>
      <c r="T59" s="561"/>
      <c r="U59" s="562">
        <f t="shared" si="10"/>
        <v>0</v>
      </c>
      <c r="V59" s="563">
        <f>IF(ISBLANK($B59),0,VLOOKUP($B59,Listen!$A$2:$C$44,2,FALSE))</f>
        <v>0</v>
      </c>
      <c r="W59" s="563">
        <f>IF(ISBLANK($B59),0,VLOOKUP($B59,Listen!$A$2:$C$44,3,FALSE))</f>
        <v>0</v>
      </c>
      <c r="X59" s="564">
        <f t="shared" si="13"/>
        <v>0</v>
      </c>
      <c r="Y59" s="564">
        <f t="shared" si="13"/>
        <v>0</v>
      </c>
      <c r="Z59" s="564">
        <f t="shared" si="13"/>
        <v>0</v>
      </c>
      <c r="AA59" s="564">
        <f t="shared" si="13"/>
        <v>0</v>
      </c>
      <c r="AB59" s="564">
        <f t="shared" si="13"/>
        <v>0</v>
      </c>
      <c r="AC59" s="564">
        <f t="shared" si="13"/>
        <v>0</v>
      </c>
      <c r="AD59" s="564">
        <f t="shared" si="13"/>
        <v>0</v>
      </c>
      <c r="AE59" s="562">
        <f t="shared" si="11"/>
        <v>0</v>
      </c>
      <c r="AF59" s="565">
        <f>IF(C59=Allgemeines!$C$12,SAV!$U59-SAV!$AG59,HLOOKUP(Allgemeines!$C$12-1,$AH$4:$AN$300,ROW(C59)-3,FALSE)-$AG59)</f>
        <v>0</v>
      </c>
      <c r="AG59" s="565">
        <f>HLOOKUP(Allgemeines!$C$12,$AH$4:$AN$300,ROW(C59)-3,FALSE)</f>
        <v>0</v>
      </c>
      <c r="AH59" s="562">
        <f t="shared" si="2"/>
        <v>0</v>
      </c>
      <c r="AI59" s="562">
        <f t="shared" si="3"/>
        <v>0</v>
      </c>
      <c r="AJ59" s="562">
        <f t="shared" si="4"/>
        <v>0</v>
      </c>
      <c r="AK59" s="562">
        <f t="shared" si="5"/>
        <v>0</v>
      </c>
      <c r="AL59" s="562">
        <f t="shared" si="6"/>
        <v>0</v>
      </c>
      <c r="AM59" s="562">
        <f t="shared" si="7"/>
        <v>0</v>
      </c>
      <c r="AN59" s="562">
        <f t="shared" si="8"/>
        <v>0</v>
      </c>
      <c r="AO59" s="485"/>
    </row>
    <row r="60" spans="1:41" s="498" customFormat="1" ht="13.8">
      <c r="A60" s="559"/>
      <c r="B60" s="559"/>
      <c r="C60" s="560"/>
      <c r="D60" s="561"/>
      <c r="E60" s="695"/>
      <c r="F60" s="561"/>
      <c r="G60" s="685">
        <f t="shared" si="0"/>
        <v>0</v>
      </c>
      <c r="H60" s="561"/>
      <c r="I60" s="561"/>
      <c r="J60" s="561"/>
      <c r="K60" s="561"/>
      <c r="L60" s="561"/>
      <c r="M60" s="561"/>
      <c r="N60" s="561"/>
      <c r="O60" s="561"/>
      <c r="P60" s="561"/>
      <c r="Q60" s="562">
        <f t="shared" si="9"/>
        <v>0</v>
      </c>
      <c r="R60" s="561"/>
      <c r="S60" s="561"/>
      <c r="T60" s="561"/>
      <c r="U60" s="562">
        <f t="shared" si="10"/>
        <v>0</v>
      </c>
      <c r="V60" s="563">
        <f>IF(ISBLANK($B60),0,VLOOKUP($B60,Listen!$A$2:$C$44,2,FALSE))</f>
        <v>0</v>
      </c>
      <c r="W60" s="563">
        <f>IF(ISBLANK($B60),0,VLOOKUP($B60,Listen!$A$2:$C$44,3,FALSE))</f>
        <v>0</v>
      </c>
      <c r="X60" s="564">
        <f t="shared" si="13"/>
        <v>0</v>
      </c>
      <c r="Y60" s="564">
        <f t="shared" si="13"/>
        <v>0</v>
      </c>
      <c r="Z60" s="564">
        <f t="shared" si="13"/>
        <v>0</v>
      </c>
      <c r="AA60" s="564">
        <f t="shared" si="13"/>
        <v>0</v>
      </c>
      <c r="AB60" s="564">
        <f t="shared" si="13"/>
        <v>0</v>
      </c>
      <c r="AC60" s="564">
        <f t="shared" si="13"/>
        <v>0</v>
      </c>
      <c r="AD60" s="564">
        <f t="shared" si="13"/>
        <v>0</v>
      </c>
      <c r="AE60" s="562">
        <f t="shared" si="11"/>
        <v>0</v>
      </c>
      <c r="AF60" s="565">
        <f>IF(C60=Allgemeines!$C$12,SAV!$U60-SAV!$AG60,HLOOKUP(Allgemeines!$C$12-1,$AH$4:$AN$300,ROW(C60)-3,FALSE)-$AG60)</f>
        <v>0</v>
      </c>
      <c r="AG60" s="565">
        <f>HLOOKUP(Allgemeines!$C$12,$AH$4:$AN$300,ROW(C60)-3,FALSE)</f>
        <v>0</v>
      </c>
      <c r="AH60" s="562">
        <f t="shared" si="2"/>
        <v>0</v>
      </c>
      <c r="AI60" s="562">
        <f t="shared" si="3"/>
        <v>0</v>
      </c>
      <c r="AJ60" s="562">
        <f t="shared" si="4"/>
        <v>0</v>
      </c>
      <c r="AK60" s="562">
        <f t="shared" si="5"/>
        <v>0</v>
      </c>
      <c r="AL60" s="562">
        <f t="shared" si="6"/>
        <v>0</v>
      </c>
      <c r="AM60" s="562">
        <f t="shared" si="7"/>
        <v>0</v>
      </c>
      <c r="AN60" s="562">
        <f t="shared" si="8"/>
        <v>0</v>
      </c>
      <c r="AO60" s="485"/>
    </row>
    <row r="61" spans="1:41" s="498" customFormat="1" ht="13.8">
      <c r="A61" s="559"/>
      <c r="B61" s="559"/>
      <c r="C61" s="560"/>
      <c r="D61" s="561"/>
      <c r="E61" s="695"/>
      <c r="F61" s="561"/>
      <c r="G61" s="685">
        <f t="shared" si="0"/>
        <v>0</v>
      </c>
      <c r="H61" s="561"/>
      <c r="I61" s="561"/>
      <c r="J61" s="561"/>
      <c r="K61" s="561"/>
      <c r="L61" s="561"/>
      <c r="M61" s="561"/>
      <c r="N61" s="561"/>
      <c r="O61" s="561"/>
      <c r="P61" s="561"/>
      <c r="Q61" s="562">
        <f t="shared" si="9"/>
        <v>0</v>
      </c>
      <c r="R61" s="561"/>
      <c r="S61" s="561"/>
      <c r="T61" s="561"/>
      <c r="U61" s="562">
        <f t="shared" si="10"/>
        <v>0</v>
      </c>
      <c r="V61" s="563">
        <f>IF(ISBLANK($B61),0,VLOOKUP($B61,Listen!$A$2:$C$44,2,FALSE))</f>
        <v>0</v>
      </c>
      <c r="W61" s="563">
        <f>IF(ISBLANK($B61),0,VLOOKUP($B61,Listen!$A$2:$C$44,3,FALSE))</f>
        <v>0</v>
      </c>
      <c r="X61" s="564">
        <f t="shared" si="13"/>
        <v>0</v>
      </c>
      <c r="Y61" s="564">
        <f t="shared" si="13"/>
        <v>0</v>
      </c>
      <c r="Z61" s="564">
        <f t="shared" si="13"/>
        <v>0</v>
      </c>
      <c r="AA61" s="564">
        <f t="shared" si="13"/>
        <v>0</v>
      </c>
      <c r="AB61" s="564">
        <f t="shared" si="13"/>
        <v>0</v>
      </c>
      <c r="AC61" s="564">
        <f t="shared" si="13"/>
        <v>0</v>
      </c>
      <c r="AD61" s="564">
        <f t="shared" si="13"/>
        <v>0</v>
      </c>
      <c r="AE61" s="562">
        <f t="shared" si="11"/>
        <v>0</v>
      </c>
      <c r="AF61" s="565">
        <f>IF(C61=Allgemeines!$C$12,SAV!$U61-SAV!$AG61,HLOOKUP(Allgemeines!$C$12-1,$AH$4:$AN$300,ROW(C61)-3,FALSE)-$AG61)</f>
        <v>0</v>
      </c>
      <c r="AG61" s="565">
        <f>HLOOKUP(Allgemeines!$C$12,$AH$4:$AN$300,ROW(C61)-3,FALSE)</f>
        <v>0</v>
      </c>
      <c r="AH61" s="562">
        <f t="shared" si="2"/>
        <v>0</v>
      </c>
      <c r="AI61" s="562">
        <f t="shared" si="3"/>
        <v>0</v>
      </c>
      <c r="AJ61" s="562">
        <f t="shared" si="4"/>
        <v>0</v>
      </c>
      <c r="AK61" s="562">
        <f t="shared" si="5"/>
        <v>0</v>
      </c>
      <c r="AL61" s="562">
        <f t="shared" si="6"/>
        <v>0</v>
      </c>
      <c r="AM61" s="562">
        <f t="shared" si="7"/>
        <v>0</v>
      </c>
      <c r="AN61" s="562">
        <f t="shared" si="8"/>
        <v>0</v>
      </c>
      <c r="AO61" s="485"/>
    </row>
    <row r="62" spans="1:41" s="498" customFormat="1" ht="13.8">
      <c r="A62" s="559"/>
      <c r="B62" s="559"/>
      <c r="C62" s="560"/>
      <c r="D62" s="561"/>
      <c r="E62" s="695"/>
      <c r="F62" s="561"/>
      <c r="G62" s="685">
        <f t="shared" si="0"/>
        <v>0</v>
      </c>
      <c r="H62" s="561"/>
      <c r="I62" s="561"/>
      <c r="J62" s="561"/>
      <c r="K62" s="561"/>
      <c r="L62" s="561"/>
      <c r="M62" s="561"/>
      <c r="N62" s="561"/>
      <c r="O62" s="561"/>
      <c r="P62" s="561"/>
      <c r="Q62" s="562">
        <f t="shared" si="9"/>
        <v>0</v>
      </c>
      <c r="R62" s="561"/>
      <c r="S62" s="561"/>
      <c r="T62" s="561"/>
      <c r="U62" s="562">
        <f t="shared" si="10"/>
        <v>0</v>
      </c>
      <c r="V62" s="563">
        <f>IF(ISBLANK($B62),0,VLOOKUP($B62,Listen!$A$2:$C$44,2,FALSE))</f>
        <v>0</v>
      </c>
      <c r="W62" s="563">
        <f>IF(ISBLANK($B62),0,VLOOKUP($B62,Listen!$A$2:$C$44,3,FALSE))</f>
        <v>0</v>
      </c>
      <c r="X62" s="564">
        <f t="shared" si="13"/>
        <v>0</v>
      </c>
      <c r="Y62" s="564">
        <f t="shared" si="13"/>
        <v>0</v>
      </c>
      <c r="Z62" s="564">
        <f t="shared" si="13"/>
        <v>0</v>
      </c>
      <c r="AA62" s="564">
        <f t="shared" si="13"/>
        <v>0</v>
      </c>
      <c r="AB62" s="564">
        <f t="shared" si="13"/>
        <v>0</v>
      </c>
      <c r="AC62" s="564">
        <f t="shared" si="13"/>
        <v>0</v>
      </c>
      <c r="AD62" s="564">
        <f t="shared" si="13"/>
        <v>0</v>
      </c>
      <c r="AE62" s="562">
        <f t="shared" si="11"/>
        <v>0</v>
      </c>
      <c r="AF62" s="565">
        <f>IF(C62=Allgemeines!$C$12,SAV!$U62-SAV!$AG62,HLOOKUP(Allgemeines!$C$12-1,$AH$4:$AN$300,ROW(C62)-3,FALSE)-$AG62)</f>
        <v>0</v>
      </c>
      <c r="AG62" s="565">
        <f>HLOOKUP(Allgemeines!$C$12,$AH$4:$AN$300,ROW(C62)-3,FALSE)</f>
        <v>0</v>
      </c>
      <c r="AH62" s="562">
        <f t="shared" si="2"/>
        <v>0</v>
      </c>
      <c r="AI62" s="562">
        <f t="shared" si="3"/>
        <v>0</v>
      </c>
      <c r="AJ62" s="562">
        <f t="shared" si="4"/>
        <v>0</v>
      </c>
      <c r="AK62" s="562">
        <f t="shared" si="5"/>
        <v>0</v>
      </c>
      <c r="AL62" s="562">
        <f t="shared" si="6"/>
        <v>0</v>
      </c>
      <c r="AM62" s="562">
        <f t="shared" si="7"/>
        <v>0</v>
      </c>
      <c r="AN62" s="562">
        <f t="shared" si="8"/>
        <v>0</v>
      </c>
      <c r="AO62" s="485"/>
    </row>
    <row r="63" spans="1:41" s="498" customFormat="1" ht="13.8">
      <c r="A63" s="559"/>
      <c r="B63" s="559"/>
      <c r="C63" s="560"/>
      <c r="D63" s="561"/>
      <c r="E63" s="695"/>
      <c r="F63" s="561"/>
      <c r="G63" s="685">
        <f t="shared" si="0"/>
        <v>0</v>
      </c>
      <c r="H63" s="561"/>
      <c r="I63" s="561"/>
      <c r="J63" s="561"/>
      <c r="K63" s="561"/>
      <c r="L63" s="561"/>
      <c r="M63" s="561"/>
      <c r="N63" s="561"/>
      <c r="O63" s="561"/>
      <c r="P63" s="561"/>
      <c r="Q63" s="562">
        <f t="shared" si="9"/>
        <v>0</v>
      </c>
      <c r="R63" s="561"/>
      <c r="S63" s="561"/>
      <c r="T63" s="561"/>
      <c r="U63" s="562">
        <f t="shared" si="10"/>
        <v>0</v>
      </c>
      <c r="V63" s="563">
        <f>IF(ISBLANK($B63),0,VLOOKUP($B63,Listen!$A$2:$C$44,2,FALSE))</f>
        <v>0</v>
      </c>
      <c r="W63" s="563">
        <f>IF(ISBLANK($B63),0,VLOOKUP($B63,Listen!$A$2:$C$44,3,FALSE))</f>
        <v>0</v>
      </c>
      <c r="X63" s="564">
        <f t="shared" si="13"/>
        <v>0</v>
      </c>
      <c r="Y63" s="564">
        <f t="shared" si="13"/>
        <v>0</v>
      </c>
      <c r="Z63" s="564">
        <f t="shared" si="13"/>
        <v>0</v>
      </c>
      <c r="AA63" s="564">
        <f t="shared" si="13"/>
        <v>0</v>
      </c>
      <c r="AB63" s="564">
        <f t="shared" si="13"/>
        <v>0</v>
      </c>
      <c r="AC63" s="564">
        <f t="shared" si="13"/>
        <v>0</v>
      </c>
      <c r="AD63" s="564">
        <f t="shared" si="13"/>
        <v>0</v>
      </c>
      <c r="AE63" s="562">
        <f t="shared" si="11"/>
        <v>0</v>
      </c>
      <c r="AF63" s="565">
        <f>IF(C63=Allgemeines!$C$12,SAV!$U63-SAV!$AG63,HLOOKUP(Allgemeines!$C$12-1,$AH$4:$AN$300,ROW(C63)-3,FALSE)-$AG63)</f>
        <v>0</v>
      </c>
      <c r="AG63" s="565">
        <f>HLOOKUP(Allgemeines!$C$12,$AH$4:$AN$300,ROW(C63)-3,FALSE)</f>
        <v>0</v>
      </c>
      <c r="AH63" s="562">
        <f t="shared" si="2"/>
        <v>0</v>
      </c>
      <c r="AI63" s="562">
        <f t="shared" si="3"/>
        <v>0</v>
      </c>
      <c r="AJ63" s="562">
        <f t="shared" si="4"/>
        <v>0</v>
      </c>
      <c r="AK63" s="562">
        <f t="shared" si="5"/>
        <v>0</v>
      </c>
      <c r="AL63" s="562">
        <f t="shared" si="6"/>
        <v>0</v>
      </c>
      <c r="AM63" s="562">
        <f t="shared" si="7"/>
        <v>0</v>
      </c>
      <c r="AN63" s="562">
        <f t="shared" si="8"/>
        <v>0</v>
      </c>
      <c r="AO63" s="485"/>
    </row>
    <row r="64" spans="1:41" s="498" customFormat="1" ht="13.8">
      <c r="A64" s="559"/>
      <c r="B64" s="559"/>
      <c r="C64" s="560"/>
      <c r="D64" s="561"/>
      <c r="E64" s="695"/>
      <c r="F64" s="561"/>
      <c r="G64" s="685">
        <f t="shared" si="0"/>
        <v>0</v>
      </c>
      <c r="H64" s="561"/>
      <c r="I64" s="561"/>
      <c r="J64" s="561"/>
      <c r="K64" s="561"/>
      <c r="L64" s="561"/>
      <c r="M64" s="561"/>
      <c r="N64" s="561"/>
      <c r="O64" s="561"/>
      <c r="P64" s="561"/>
      <c r="Q64" s="562">
        <f t="shared" si="9"/>
        <v>0</v>
      </c>
      <c r="R64" s="561"/>
      <c r="S64" s="561"/>
      <c r="T64" s="561"/>
      <c r="U64" s="562">
        <f t="shared" si="10"/>
        <v>0</v>
      </c>
      <c r="V64" s="563">
        <f>IF(ISBLANK($B64),0,VLOOKUP($B64,Listen!$A$2:$C$44,2,FALSE))</f>
        <v>0</v>
      </c>
      <c r="W64" s="563">
        <f>IF(ISBLANK($B64),0,VLOOKUP($B64,Listen!$A$2:$C$44,3,FALSE))</f>
        <v>0</v>
      </c>
      <c r="X64" s="564">
        <f t="shared" si="13"/>
        <v>0</v>
      </c>
      <c r="Y64" s="564">
        <f t="shared" si="13"/>
        <v>0</v>
      </c>
      <c r="Z64" s="564">
        <f t="shared" si="13"/>
        <v>0</v>
      </c>
      <c r="AA64" s="564">
        <f t="shared" si="13"/>
        <v>0</v>
      </c>
      <c r="AB64" s="564">
        <f t="shared" si="13"/>
        <v>0</v>
      </c>
      <c r="AC64" s="564">
        <f t="shared" si="13"/>
        <v>0</v>
      </c>
      <c r="AD64" s="564">
        <f t="shared" si="13"/>
        <v>0</v>
      </c>
      <c r="AE64" s="562">
        <f t="shared" si="11"/>
        <v>0</v>
      </c>
      <c r="AF64" s="565">
        <f>IF(C64=Allgemeines!$C$12,SAV!$U64-SAV!$AG64,HLOOKUP(Allgemeines!$C$12-1,$AH$4:$AN$300,ROW(C64)-3,FALSE)-$AG64)</f>
        <v>0</v>
      </c>
      <c r="AG64" s="565">
        <f>HLOOKUP(Allgemeines!$C$12,$AH$4:$AN$300,ROW(C64)-3,FALSE)</f>
        <v>0</v>
      </c>
      <c r="AH64" s="562">
        <f t="shared" si="2"/>
        <v>0</v>
      </c>
      <c r="AI64" s="562">
        <f t="shared" si="3"/>
        <v>0</v>
      </c>
      <c r="AJ64" s="562">
        <f t="shared" si="4"/>
        <v>0</v>
      </c>
      <c r="AK64" s="562">
        <f t="shared" si="5"/>
        <v>0</v>
      </c>
      <c r="AL64" s="562">
        <f t="shared" si="6"/>
        <v>0</v>
      </c>
      <c r="AM64" s="562">
        <f t="shared" si="7"/>
        <v>0</v>
      </c>
      <c r="AN64" s="562">
        <f t="shared" si="8"/>
        <v>0</v>
      </c>
      <c r="AO64" s="485"/>
    </row>
    <row r="65" spans="1:41" s="498" customFormat="1" ht="13.8">
      <c r="A65" s="559"/>
      <c r="B65" s="559"/>
      <c r="C65" s="560"/>
      <c r="D65" s="561"/>
      <c r="E65" s="695"/>
      <c r="F65" s="561"/>
      <c r="G65" s="685">
        <f t="shared" si="0"/>
        <v>0</v>
      </c>
      <c r="H65" s="561"/>
      <c r="I65" s="561"/>
      <c r="J65" s="561"/>
      <c r="K65" s="561"/>
      <c r="L65" s="561"/>
      <c r="M65" s="561"/>
      <c r="N65" s="561"/>
      <c r="O65" s="561"/>
      <c r="P65" s="561"/>
      <c r="Q65" s="562">
        <f t="shared" si="9"/>
        <v>0</v>
      </c>
      <c r="R65" s="561"/>
      <c r="S65" s="561"/>
      <c r="T65" s="561"/>
      <c r="U65" s="562">
        <f t="shared" si="10"/>
        <v>0</v>
      </c>
      <c r="V65" s="563">
        <f>IF(ISBLANK($B65),0,VLOOKUP($B65,Listen!$A$2:$C$44,2,FALSE))</f>
        <v>0</v>
      </c>
      <c r="W65" s="563">
        <f>IF(ISBLANK($B65),0,VLOOKUP($B65,Listen!$A$2:$C$44,3,FALSE))</f>
        <v>0</v>
      </c>
      <c r="X65" s="564">
        <f t="shared" si="13"/>
        <v>0</v>
      </c>
      <c r="Y65" s="564">
        <f t="shared" si="13"/>
        <v>0</v>
      </c>
      <c r="Z65" s="564">
        <f t="shared" si="13"/>
        <v>0</v>
      </c>
      <c r="AA65" s="564">
        <f t="shared" si="13"/>
        <v>0</v>
      </c>
      <c r="AB65" s="564">
        <f t="shared" si="13"/>
        <v>0</v>
      </c>
      <c r="AC65" s="564">
        <f t="shared" si="13"/>
        <v>0</v>
      </c>
      <c r="AD65" s="564">
        <f t="shared" si="13"/>
        <v>0</v>
      </c>
      <c r="AE65" s="562">
        <f t="shared" si="11"/>
        <v>0</v>
      </c>
      <c r="AF65" s="565">
        <f>IF(C65=Allgemeines!$C$12,SAV!$U65-SAV!$AG65,HLOOKUP(Allgemeines!$C$12-1,$AH$4:$AN$300,ROW(C65)-3,FALSE)-$AG65)</f>
        <v>0</v>
      </c>
      <c r="AG65" s="565">
        <f>HLOOKUP(Allgemeines!$C$12,$AH$4:$AN$300,ROW(C65)-3,FALSE)</f>
        <v>0</v>
      </c>
      <c r="AH65" s="562">
        <f t="shared" si="2"/>
        <v>0</v>
      </c>
      <c r="AI65" s="562">
        <f t="shared" si="3"/>
        <v>0</v>
      </c>
      <c r="AJ65" s="562">
        <f t="shared" si="4"/>
        <v>0</v>
      </c>
      <c r="AK65" s="562">
        <f t="shared" si="5"/>
        <v>0</v>
      </c>
      <c r="AL65" s="562">
        <f t="shared" si="6"/>
        <v>0</v>
      </c>
      <c r="AM65" s="562">
        <f t="shared" si="7"/>
        <v>0</v>
      </c>
      <c r="AN65" s="562">
        <f t="shared" si="8"/>
        <v>0</v>
      </c>
      <c r="AO65" s="485"/>
    </row>
    <row r="66" spans="1:41" s="498" customFormat="1" ht="13.8">
      <c r="A66" s="559"/>
      <c r="B66" s="559"/>
      <c r="C66" s="560"/>
      <c r="D66" s="561"/>
      <c r="E66" s="695"/>
      <c r="F66" s="561"/>
      <c r="G66" s="685">
        <f t="shared" si="0"/>
        <v>0</v>
      </c>
      <c r="H66" s="561"/>
      <c r="I66" s="561"/>
      <c r="J66" s="561"/>
      <c r="K66" s="561"/>
      <c r="L66" s="561"/>
      <c r="M66" s="561"/>
      <c r="N66" s="561"/>
      <c r="O66" s="561"/>
      <c r="P66" s="561"/>
      <c r="Q66" s="562">
        <f t="shared" si="9"/>
        <v>0</v>
      </c>
      <c r="R66" s="561"/>
      <c r="S66" s="561"/>
      <c r="T66" s="561"/>
      <c r="U66" s="562">
        <f t="shared" si="10"/>
        <v>0</v>
      </c>
      <c r="V66" s="563">
        <f>IF(ISBLANK($B66),0,VLOOKUP($B66,Listen!$A$2:$C$44,2,FALSE))</f>
        <v>0</v>
      </c>
      <c r="W66" s="563">
        <f>IF(ISBLANK($B66),0,VLOOKUP($B66,Listen!$A$2:$C$44,3,FALSE))</f>
        <v>0</v>
      </c>
      <c r="X66" s="564">
        <f t="shared" si="13"/>
        <v>0</v>
      </c>
      <c r="Y66" s="564">
        <f t="shared" si="13"/>
        <v>0</v>
      </c>
      <c r="Z66" s="564">
        <f t="shared" si="13"/>
        <v>0</v>
      </c>
      <c r="AA66" s="564">
        <f t="shared" si="13"/>
        <v>0</v>
      </c>
      <c r="AB66" s="564">
        <f t="shared" si="13"/>
        <v>0</v>
      </c>
      <c r="AC66" s="564">
        <f t="shared" si="13"/>
        <v>0</v>
      </c>
      <c r="AD66" s="564">
        <f t="shared" si="13"/>
        <v>0</v>
      </c>
      <c r="AE66" s="562">
        <f t="shared" si="11"/>
        <v>0</v>
      </c>
      <c r="AF66" s="565">
        <f>IF(C66=Allgemeines!$C$12,SAV!$U66-SAV!$AG66,HLOOKUP(Allgemeines!$C$12-1,$AH$4:$AN$300,ROW(C66)-3,FALSE)-$AG66)</f>
        <v>0</v>
      </c>
      <c r="AG66" s="565">
        <f>HLOOKUP(Allgemeines!$C$12,$AH$4:$AN$300,ROW(C66)-3,FALSE)</f>
        <v>0</v>
      </c>
      <c r="AH66" s="562">
        <f t="shared" si="2"/>
        <v>0</v>
      </c>
      <c r="AI66" s="562">
        <f t="shared" si="3"/>
        <v>0</v>
      </c>
      <c r="AJ66" s="562">
        <f t="shared" si="4"/>
        <v>0</v>
      </c>
      <c r="AK66" s="562">
        <f t="shared" si="5"/>
        <v>0</v>
      </c>
      <c r="AL66" s="562">
        <f t="shared" si="6"/>
        <v>0</v>
      </c>
      <c r="AM66" s="562">
        <f t="shared" si="7"/>
        <v>0</v>
      </c>
      <c r="AN66" s="562">
        <f t="shared" si="8"/>
        <v>0</v>
      </c>
      <c r="AO66" s="485"/>
    </row>
    <row r="67" spans="1:41" s="498" customFormat="1" ht="13.8">
      <c r="A67" s="559"/>
      <c r="B67" s="559"/>
      <c r="C67" s="560"/>
      <c r="D67" s="561"/>
      <c r="E67" s="695"/>
      <c r="F67" s="561"/>
      <c r="G67" s="685">
        <f t="shared" si="0"/>
        <v>0</v>
      </c>
      <c r="H67" s="561"/>
      <c r="I67" s="561"/>
      <c r="J67" s="561"/>
      <c r="K67" s="561"/>
      <c r="L67" s="561"/>
      <c r="M67" s="561"/>
      <c r="N67" s="561"/>
      <c r="O67" s="561"/>
      <c r="P67" s="561"/>
      <c r="Q67" s="562">
        <f t="shared" si="9"/>
        <v>0</v>
      </c>
      <c r="R67" s="561"/>
      <c r="S67" s="561"/>
      <c r="T67" s="561"/>
      <c r="U67" s="562">
        <f t="shared" si="10"/>
        <v>0</v>
      </c>
      <c r="V67" s="563">
        <f>IF(ISBLANK($B67),0,VLOOKUP($B67,Listen!$A$2:$C$44,2,FALSE))</f>
        <v>0</v>
      </c>
      <c r="W67" s="563">
        <f>IF(ISBLANK($B67),0,VLOOKUP($B67,Listen!$A$2:$C$44,3,FALSE))</f>
        <v>0</v>
      </c>
      <c r="X67" s="564">
        <f t="shared" si="13"/>
        <v>0</v>
      </c>
      <c r="Y67" s="564">
        <f t="shared" si="13"/>
        <v>0</v>
      </c>
      <c r="Z67" s="564">
        <f t="shared" si="13"/>
        <v>0</v>
      </c>
      <c r="AA67" s="564">
        <f t="shared" si="13"/>
        <v>0</v>
      </c>
      <c r="AB67" s="564">
        <f t="shared" si="13"/>
        <v>0</v>
      </c>
      <c r="AC67" s="564">
        <f t="shared" si="13"/>
        <v>0</v>
      </c>
      <c r="AD67" s="564">
        <f t="shared" si="13"/>
        <v>0</v>
      </c>
      <c r="AE67" s="562">
        <f t="shared" si="11"/>
        <v>0</v>
      </c>
      <c r="AF67" s="565">
        <f>IF(C67=Allgemeines!$C$12,SAV!$U67-SAV!$AG67,HLOOKUP(Allgemeines!$C$12-1,$AH$4:$AN$300,ROW(C67)-3,FALSE)-$AG67)</f>
        <v>0</v>
      </c>
      <c r="AG67" s="565">
        <f>HLOOKUP(Allgemeines!$C$12,$AH$4:$AN$300,ROW(C67)-3,FALSE)</f>
        <v>0</v>
      </c>
      <c r="AH67" s="562">
        <f t="shared" si="2"/>
        <v>0</v>
      </c>
      <c r="AI67" s="562">
        <f t="shared" si="3"/>
        <v>0</v>
      </c>
      <c r="AJ67" s="562">
        <f t="shared" si="4"/>
        <v>0</v>
      </c>
      <c r="AK67" s="562">
        <f t="shared" si="5"/>
        <v>0</v>
      </c>
      <c r="AL67" s="562">
        <f t="shared" si="6"/>
        <v>0</v>
      </c>
      <c r="AM67" s="562">
        <f t="shared" si="7"/>
        <v>0</v>
      </c>
      <c r="AN67" s="562">
        <f t="shared" si="8"/>
        <v>0</v>
      </c>
      <c r="AO67" s="485"/>
    </row>
    <row r="68" spans="1:41" s="498" customFormat="1" ht="13.8">
      <c r="A68" s="559"/>
      <c r="B68" s="559"/>
      <c r="C68" s="560"/>
      <c r="D68" s="561"/>
      <c r="E68" s="695"/>
      <c r="F68" s="561"/>
      <c r="G68" s="685">
        <f t="shared" si="0"/>
        <v>0</v>
      </c>
      <c r="H68" s="561"/>
      <c r="I68" s="561"/>
      <c r="J68" s="561"/>
      <c r="K68" s="561"/>
      <c r="L68" s="561"/>
      <c r="M68" s="561"/>
      <c r="N68" s="561"/>
      <c r="O68" s="561"/>
      <c r="P68" s="561"/>
      <c r="Q68" s="562">
        <f t="shared" si="9"/>
        <v>0</v>
      </c>
      <c r="R68" s="561"/>
      <c r="S68" s="561"/>
      <c r="T68" s="561"/>
      <c r="U68" s="562">
        <f t="shared" si="10"/>
        <v>0</v>
      </c>
      <c r="V68" s="563">
        <f>IF(ISBLANK($B68),0,VLOOKUP($B68,Listen!$A$2:$C$44,2,FALSE))</f>
        <v>0</v>
      </c>
      <c r="W68" s="563">
        <f>IF(ISBLANK($B68),0,VLOOKUP($B68,Listen!$A$2:$C$44,3,FALSE))</f>
        <v>0</v>
      </c>
      <c r="X68" s="564">
        <f t="shared" si="13"/>
        <v>0</v>
      </c>
      <c r="Y68" s="564">
        <f t="shared" si="13"/>
        <v>0</v>
      </c>
      <c r="Z68" s="564">
        <f t="shared" si="13"/>
        <v>0</v>
      </c>
      <c r="AA68" s="564">
        <f t="shared" si="13"/>
        <v>0</v>
      </c>
      <c r="AB68" s="564">
        <f t="shared" si="13"/>
        <v>0</v>
      </c>
      <c r="AC68" s="564">
        <f t="shared" si="13"/>
        <v>0</v>
      </c>
      <c r="AD68" s="564">
        <f t="shared" si="13"/>
        <v>0</v>
      </c>
      <c r="AE68" s="562">
        <f t="shared" si="11"/>
        <v>0</v>
      </c>
      <c r="AF68" s="565">
        <f>IF(C68=Allgemeines!$C$12,SAV!$U68-SAV!$AG68,HLOOKUP(Allgemeines!$C$12-1,$AH$4:$AN$300,ROW(C68)-3,FALSE)-$AG68)</f>
        <v>0</v>
      </c>
      <c r="AG68" s="565">
        <f>HLOOKUP(Allgemeines!$C$12,$AH$4:$AN$300,ROW(C68)-3,FALSE)</f>
        <v>0</v>
      </c>
      <c r="AH68" s="562">
        <f t="shared" si="2"/>
        <v>0</v>
      </c>
      <c r="AI68" s="562">
        <f t="shared" si="3"/>
        <v>0</v>
      </c>
      <c r="AJ68" s="562">
        <f t="shared" si="4"/>
        <v>0</v>
      </c>
      <c r="AK68" s="562">
        <f t="shared" si="5"/>
        <v>0</v>
      </c>
      <c r="AL68" s="562">
        <f t="shared" si="6"/>
        <v>0</v>
      </c>
      <c r="AM68" s="562">
        <f t="shared" si="7"/>
        <v>0</v>
      </c>
      <c r="AN68" s="562">
        <f t="shared" si="8"/>
        <v>0</v>
      </c>
      <c r="AO68" s="485"/>
    </row>
    <row r="69" spans="1:41" s="498" customFormat="1" ht="13.8">
      <c r="A69" s="559"/>
      <c r="B69" s="559"/>
      <c r="C69" s="560"/>
      <c r="D69" s="561"/>
      <c r="E69" s="695"/>
      <c r="F69" s="561"/>
      <c r="G69" s="685">
        <f t="shared" ref="G69:G132" si="14">D69*E69/100</f>
        <v>0</v>
      </c>
      <c r="H69" s="561"/>
      <c r="I69" s="561"/>
      <c r="J69" s="561"/>
      <c r="K69" s="561"/>
      <c r="L69" s="561"/>
      <c r="M69" s="561"/>
      <c r="N69" s="561"/>
      <c r="O69" s="561"/>
      <c r="P69" s="561"/>
      <c r="Q69" s="562">
        <f t="shared" si="9"/>
        <v>0</v>
      </c>
      <c r="R69" s="561"/>
      <c r="S69" s="561"/>
      <c r="T69" s="561"/>
      <c r="U69" s="562">
        <f t="shared" si="10"/>
        <v>0</v>
      </c>
      <c r="V69" s="563">
        <f>IF(ISBLANK($B69),0,VLOOKUP($B69,Listen!$A$2:$C$44,2,FALSE))</f>
        <v>0</v>
      </c>
      <c r="W69" s="563">
        <f>IF(ISBLANK($B69),0,VLOOKUP($B69,Listen!$A$2:$C$44,3,FALSE))</f>
        <v>0</v>
      </c>
      <c r="X69" s="564">
        <f t="shared" si="13"/>
        <v>0</v>
      </c>
      <c r="Y69" s="564">
        <f t="shared" si="13"/>
        <v>0</v>
      </c>
      <c r="Z69" s="564">
        <f t="shared" si="13"/>
        <v>0</v>
      </c>
      <c r="AA69" s="564">
        <f t="shared" si="13"/>
        <v>0</v>
      </c>
      <c r="AB69" s="564">
        <f t="shared" si="13"/>
        <v>0</v>
      </c>
      <c r="AC69" s="564">
        <f t="shared" si="13"/>
        <v>0</v>
      </c>
      <c r="AD69" s="564">
        <f t="shared" si="13"/>
        <v>0</v>
      </c>
      <c r="AE69" s="562">
        <f t="shared" si="11"/>
        <v>0</v>
      </c>
      <c r="AF69" s="565">
        <f>IF(C69=Allgemeines!$C$12,SAV!$U69-SAV!$AG69,HLOOKUP(Allgemeines!$C$12-1,$AH$4:$AN$300,ROW(C69)-3,FALSE)-$AG69)</f>
        <v>0</v>
      </c>
      <c r="AG69" s="565">
        <f>HLOOKUP(Allgemeines!$C$12,$AH$4:$AN$300,ROW(C69)-3,FALSE)</f>
        <v>0</v>
      </c>
      <c r="AH69" s="562">
        <f t="shared" ref="AH69:AH132" si="15">IF(OR($C69=0,$U69=0),0,IF($C69&lt;=AH$4,$U69-$U69/X69*(AH$4-$C69+1),0))</f>
        <v>0</v>
      </c>
      <c r="AI69" s="562">
        <f t="shared" ref="AI69:AI132" si="16">IF(OR($C69=0,$U69=0,Y69-(AI$4-$C69)=0),0,IF($C69&lt;AI$4,AH69-AH69/(Y69-(AI$4-$C69)),IF($C69=AI$4,$U69-$U69/Y69,0)))</f>
        <v>0</v>
      </c>
      <c r="AJ69" s="562">
        <f t="shared" ref="AJ69:AJ132" si="17">IF(OR($C69=0,$U69=0,Z69-(AJ$4-$C69)=0),0,IF($C69&lt;AJ$4,AI69-AI69/(Z69-(AJ$4-$C69)),IF($C69=AJ$4,$U69-$U69/Z69,0)))</f>
        <v>0</v>
      </c>
      <c r="AK69" s="562">
        <f t="shared" ref="AK69:AK132" si="18">IF(OR($C69=0,$U69=0,AA69-(AK$4-$C69)=0),0,IF($C69&lt;AK$4,AJ69-AJ69/(AA69-(AK$4-$C69)),IF($C69=AK$4,$U69-$U69/AA69,0)))</f>
        <v>0</v>
      </c>
      <c r="AL69" s="562">
        <f t="shared" ref="AL69:AL132" si="19">IF(OR($C69=0,$U69=0,AB69-(AL$4-$C69)=0),0,IF($C69&lt;AL$4,AK69-AK69/(AB69-(AL$4-$C69)),IF($C69=AL$4,$U69-$U69/AB69,0)))</f>
        <v>0</v>
      </c>
      <c r="AM69" s="562">
        <f t="shared" ref="AM69:AM132" si="20">IF(OR($C69=0,$U69=0,AC69-(AM$4-$C69)=0),0,IF($C69&lt;AM$4,AL69-AL69/(AC69-(AM$4-$C69)),IF($C69=AM$4,$U69-$U69/AC69,0)))</f>
        <v>0</v>
      </c>
      <c r="AN69" s="562">
        <f t="shared" ref="AN69:AN132" si="21">IF(OR($C69=0,$U69=0,AD69-(AN$4-$C69)=0),0,IF($C69&lt;AN$4,AM69-AM69/(AD69-(AN$4-$C69)),IF($C69=AN$4,$U69-$U69/AD69,0)))</f>
        <v>0</v>
      </c>
      <c r="AO69" s="485"/>
    </row>
    <row r="70" spans="1:41" s="498" customFormat="1" ht="13.8">
      <c r="A70" s="559"/>
      <c r="B70" s="559"/>
      <c r="C70" s="560"/>
      <c r="D70" s="561"/>
      <c r="E70" s="695"/>
      <c r="F70" s="561"/>
      <c r="G70" s="685">
        <f t="shared" si="14"/>
        <v>0</v>
      </c>
      <c r="H70" s="561"/>
      <c r="I70" s="561"/>
      <c r="J70" s="561"/>
      <c r="K70" s="561"/>
      <c r="L70" s="561"/>
      <c r="M70" s="561"/>
      <c r="N70" s="561"/>
      <c r="O70" s="561"/>
      <c r="P70" s="561"/>
      <c r="Q70" s="562">
        <f t="shared" ref="Q70:Q133" si="22">SUM(G70,H70,J70,K70,M70,N70)-SUM(I70,L70,O70,P70)</f>
        <v>0</v>
      </c>
      <c r="R70" s="561"/>
      <c r="S70" s="561"/>
      <c r="T70" s="561"/>
      <c r="U70" s="562">
        <f t="shared" ref="U70:U133" si="23">Q70-R70-S70-T70</f>
        <v>0</v>
      </c>
      <c r="V70" s="563">
        <f>IF(ISBLANK($B70),0,VLOOKUP($B70,Listen!$A$2:$C$44,2,FALSE))</f>
        <v>0</v>
      </c>
      <c r="W70" s="563">
        <f>IF(ISBLANK($B70),0,VLOOKUP($B70,Listen!$A$2:$C$44,3,FALSE))</f>
        <v>0</v>
      </c>
      <c r="X70" s="564">
        <f t="shared" si="13"/>
        <v>0</v>
      </c>
      <c r="Y70" s="564">
        <f t="shared" si="13"/>
        <v>0</v>
      </c>
      <c r="Z70" s="564">
        <f t="shared" si="13"/>
        <v>0</v>
      </c>
      <c r="AA70" s="564">
        <f t="shared" si="13"/>
        <v>0</v>
      </c>
      <c r="AB70" s="564">
        <f t="shared" si="13"/>
        <v>0</v>
      </c>
      <c r="AC70" s="564">
        <f t="shared" si="13"/>
        <v>0</v>
      </c>
      <c r="AD70" s="564">
        <f t="shared" si="13"/>
        <v>0</v>
      </c>
      <c r="AE70" s="562">
        <f t="shared" ref="AE70:AE133" si="24">AG70+AF70</f>
        <v>0</v>
      </c>
      <c r="AF70" s="565">
        <f>IF(C70=Allgemeines!$C$12,SAV!$U70-SAV!$AG70,HLOOKUP(Allgemeines!$C$12-1,$AH$4:$AN$300,ROW(C70)-3,FALSE)-$AG70)</f>
        <v>0</v>
      </c>
      <c r="AG70" s="565">
        <f>HLOOKUP(Allgemeines!$C$12,$AH$4:$AN$300,ROW(C70)-3,FALSE)</f>
        <v>0</v>
      </c>
      <c r="AH70" s="562">
        <f t="shared" si="15"/>
        <v>0</v>
      </c>
      <c r="AI70" s="562">
        <f t="shared" si="16"/>
        <v>0</v>
      </c>
      <c r="AJ70" s="562">
        <f t="shared" si="17"/>
        <v>0</v>
      </c>
      <c r="AK70" s="562">
        <f t="shared" si="18"/>
        <v>0</v>
      </c>
      <c r="AL70" s="562">
        <f t="shared" si="19"/>
        <v>0</v>
      </c>
      <c r="AM70" s="562">
        <f t="shared" si="20"/>
        <v>0</v>
      </c>
      <c r="AN70" s="562">
        <f t="shared" si="21"/>
        <v>0</v>
      </c>
      <c r="AO70" s="485"/>
    </row>
    <row r="71" spans="1:41" s="498" customFormat="1" ht="13.8">
      <c r="A71" s="559"/>
      <c r="B71" s="559"/>
      <c r="C71" s="560"/>
      <c r="D71" s="561"/>
      <c r="E71" s="695"/>
      <c r="F71" s="561"/>
      <c r="G71" s="685">
        <f t="shared" si="14"/>
        <v>0</v>
      </c>
      <c r="H71" s="561"/>
      <c r="I71" s="561"/>
      <c r="J71" s="561"/>
      <c r="K71" s="561"/>
      <c r="L71" s="561"/>
      <c r="M71" s="561"/>
      <c r="N71" s="561"/>
      <c r="O71" s="561"/>
      <c r="P71" s="561"/>
      <c r="Q71" s="562">
        <f t="shared" si="22"/>
        <v>0</v>
      </c>
      <c r="R71" s="561"/>
      <c r="S71" s="561"/>
      <c r="T71" s="561"/>
      <c r="U71" s="562">
        <f t="shared" si="23"/>
        <v>0</v>
      </c>
      <c r="V71" s="563">
        <f>IF(ISBLANK($B71),0,VLOOKUP($B71,Listen!$A$2:$C$44,2,FALSE))</f>
        <v>0</v>
      </c>
      <c r="W71" s="563">
        <f>IF(ISBLANK($B71),0,VLOOKUP($B71,Listen!$A$2:$C$44,3,FALSE))</f>
        <v>0</v>
      </c>
      <c r="X71" s="564">
        <f t="shared" si="13"/>
        <v>0</v>
      </c>
      <c r="Y71" s="564">
        <f t="shared" si="13"/>
        <v>0</v>
      </c>
      <c r="Z71" s="564">
        <f t="shared" si="13"/>
        <v>0</v>
      </c>
      <c r="AA71" s="564">
        <f t="shared" si="13"/>
        <v>0</v>
      </c>
      <c r="AB71" s="564">
        <f t="shared" si="13"/>
        <v>0</v>
      </c>
      <c r="AC71" s="564">
        <f t="shared" si="13"/>
        <v>0</v>
      </c>
      <c r="AD71" s="564">
        <f t="shared" si="13"/>
        <v>0</v>
      </c>
      <c r="AE71" s="562">
        <f t="shared" si="24"/>
        <v>0</v>
      </c>
      <c r="AF71" s="565">
        <f>IF(C71=Allgemeines!$C$12,SAV!$U71-SAV!$AG71,HLOOKUP(Allgemeines!$C$12-1,$AH$4:$AN$300,ROW(C71)-3,FALSE)-$AG71)</f>
        <v>0</v>
      </c>
      <c r="AG71" s="565">
        <f>HLOOKUP(Allgemeines!$C$12,$AH$4:$AN$300,ROW(C71)-3,FALSE)</f>
        <v>0</v>
      </c>
      <c r="AH71" s="562">
        <f t="shared" si="15"/>
        <v>0</v>
      </c>
      <c r="AI71" s="562">
        <f t="shared" si="16"/>
        <v>0</v>
      </c>
      <c r="AJ71" s="562">
        <f t="shared" si="17"/>
        <v>0</v>
      </c>
      <c r="AK71" s="562">
        <f t="shared" si="18"/>
        <v>0</v>
      </c>
      <c r="AL71" s="562">
        <f t="shared" si="19"/>
        <v>0</v>
      </c>
      <c r="AM71" s="562">
        <f t="shared" si="20"/>
        <v>0</v>
      </c>
      <c r="AN71" s="562">
        <f t="shared" si="21"/>
        <v>0</v>
      </c>
      <c r="AO71" s="485"/>
    </row>
    <row r="72" spans="1:41" s="498" customFormat="1" ht="13.8">
      <c r="A72" s="559"/>
      <c r="B72" s="559"/>
      <c r="C72" s="560"/>
      <c r="D72" s="561"/>
      <c r="E72" s="695"/>
      <c r="F72" s="561"/>
      <c r="G72" s="685">
        <f t="shared" si="14"/>
        <v>0</v>
      </c>
      <c r="H72" s="561"/>
      <c r="I72" s="561"/>
      <c r="J72" s="561"/>
      <c r="K72" s="561"/>
      <c r="L72" s="561"/>
      <c r="M72" s="561"/>
      <c r="N72" s="561"/>
      <c r="O72" s="561"/>
      <c r="P72" s="561"/>
      <c r="Q72" s="562">
        <f t="shared" si="22"/>
        <v>0</v>
      </c>
      <c r="R72" s="561"/>
      <c r="S72" s="561"/>
      <c r="T72" s="561"/>
      <c r="U72" s="562">
        <f t="shared" si="23"/>
        <v>0</v>
      </c>
      <c r="V72" s="563">
        <f>IF(ISBLANK($B72),0,VLOOKUP($B72,Listen!$A$2:$C$44,2,FALSE))</f>
        <v>0</v>
      </c>
      <c r="W72" s="563">
        <f>IF(ISBLANK($B72),0,VLOOKUP($B72,Listen!$A$2:$C$44,3,FALSE))</f>
        <v>0</v>
      </c>
      <c r="X72" s="564">
        <f t="shared" si="13"/>
        <v>0</v>
      </c>
      <c r="Y72" s="564">
        <f t="shared" si="13"/>
        <v>0</v>
      </c>
      <c r="Z72" s="564">
        <f t="shared" si="13"/>
        <v>0</v>
      </c>
      <c r="AA72" s="564">
        <f t="shared" si="13"/>
        <v>0</v>
      </c>
      <c r="AB72" s="564">
        <f t="shared" si="13"/>
        <v>0</v>
      </c>
      <c r="AC72" s="564">
        <f t="shared" si="13"/>
        <v>0</v>
      </c>
      <c r="AD72" s="564">
        <f t="shared" si="13"/>
        <v>0</v>
      </c>
      <c r="AE72" s="562">
        <f t="shared" si="24"/>
        <v>0</v>
      </c>
      <c r="AF72" s="565">
        <f>IF(C72=Allgemeines!$C$12,SAV!$U72-SAV!$AG72,HLOOKUP(Allgemeines!$C$12-1,$AH$4:$AN$300,ROW(C72)-3,FALSE)-$AG72)</f>
        <v>0</v>
      </c>
      <c r="AG72" s="565">
        <f>HLOOKUP(Allgemeines!$C$12,$AH$4:$AN$300,ROW(C72)-3,FALSE)</f>
        <v>0</v>
      </c>
      <c r="AH72" s="562">
        <f t="shared" si="15"/>
        <v>0</v>
      </c>
      <c r="AI72" s="562">
        <f t="shared" si="16"/>
        <v>0</v>
      </c>
      <c r="AJ72" s="562">
        <f t="shared" si="17"/>
        <v>0</v>
      </c>
      <c r="AK72" s="562">
        <f t="shared" si="18"/>
        <v>0</v>
      </c>
      <c r="AL72" s="562">
        <f t="shared" si="19"/>
        <v>0</v>
      </c>
      <c r="AM72" s="562">
        <f t="shared" si="20"/>
        <v>0</v>
      </c>
      <c r="AN72" s="562">
        <f t="shared" si="21"/>
        <v>0</v>
      </c>
      <c r="AO72" s="485"/>
    </row>
    <row r="73" spans="1:41" s="498" customFormat="1" ht="13.8">
      <c r="A73" s="559"/>
      <c r="B73" s="559"/>
      <c r="C73" s="560"/>
      <c r="D73" s="561"/>
      <c r="E73" s="695"/>
      <c r="F73" s="561"/>
      <c r="G73" s="685">
        <f t="shared" si="14"/>
        <v>0</v>
      </c>
      <c r="H73" s="561"/>
      <c r="I73" s="561"/>
      <c r="J73" s="561"/>
      <c r="K73" s="561"/>
      <c r="L73" s="561"/>
      <c r="M73" s="561"/>
      <c r="N73" s="561"/>
      <c r="O73" s="561"/>
      <c r="P73" s="561"/>
      <c r="Q73" s="562">
        <f t="shared" si="22"/>
        <v>0</v>
      </c>
      <c r="R73" s="561"/>
      <c r="S73" s="561"/>
      <c r="T73" s="561"/>
      <c r="U73" s="562">
        <f t="shared" si="23"/>
        <v>0</v>
      </c>
      <c r="V73" s="563">
        <f>IF(ISBLANK($B73),0,VLOOKUP($B73,Listen!$A$2:$C$44,2,FALSE))</f>
        <v>0</v>
      </c>
      <c r="W73" s="563">
        <f>IF(ISBLANK($B73),0,VLOOKUP($B73,Listen!$A$2:$C$44,3,FALSE))</f>
        <v>0</v>
      </c>
      <c r="X73" s="564">
        <f t="shared" si="13"/>
        <v>0</v>
      </c>
      <c r="Y73" s="564">
        <f t="shared" si="13"/>
        <v>0</v>
      </c>
      <c r="Z73" s="564">
        <f t="shared" si="13"/>
        <v>0</v>
      </c>
      <c r="AA73" s="564">
        <f t="shared" si="13"/>
        <v>0</v>
      </c>
      <c r="AB73" s="564">
        <f t="shared" si="13"/>
        <v>0</v>
      </c>
      <c r="AC73" s="564">
        <f t="shared" si="13"/>
        <v>0</v>
      </c>
      <c r="AD73" s="564">
        <f t="shared" si="13"/>
        <v>0</v>
      </c>
      <c r="AE73" s="562">
        <f t="shared" si="24"/>
        <v>0</v>
      </c>
      <c r="AF73" s="565">
        <f>IF(C73=Allgemeines!$C$12,SAV!$U73-SAV!$AG73,HLOOKUP(Allgemeines!$C$12-1,$AH$4:$AN$300,ROW(C73)-3,FALSE)-$AG73)</f>
        <v>0</v>
      </c>
      <c r="AG73" s="565">
        <f>HLOOKUP(Allgemeines!$C$12,$AH$4:$AN$300,ROW(C73)-3,FALSE)</f>
        <v>0</v>
      </c>
      <c r="AH73" s="562">
        <f t="shared" si="15"/>
        <v>0</v>
      </c>
      <c r="AI73" s="562">
        <f t="shared" si="16"/>
        <v>0</v>
      </c>
      <c r="AJ73" s="562">
        <f t="shared" si="17"/>
        <v>0</v>
      </c>
      <c r="AK73" s="562">
        <f t="shared" si="18"/>
        <v>0</v>
      </c>
      <c r="AL73" s="562">
        <f t="shared" si="19"/>
        <v>0</v>
      </c>
      <c r="AM73" s="562">
        <f t="shared" si="20"/>
        <v>0</v>
      </c>
      <c r="AN73" s="562">
        <f t="shared" si="21"/>
        <v>0</v>
      </c>
      <c r="AO73" s="485"/>
    </row>
    <row r="74" spans="1:41" s="498" customFormat="1" ht="13.8">
      <c r="A74" s="559"/>
      <c r="B74" s="559"/>
      <c r="C74" s="560"/>
      <c r="D74" s="561"/>
      <c r="E74" s="695"/>
      <c r="F74" s="561"/>
      <c r="G74" s="685">
        <f t="shared" si="14"/>
        <v>0</v>
      </c>
      <c r="H74" s="561"/>
      <c r="I74" s="561"/>
      <c r="J74" s="561"/>
      <c r="K74" s="561"/>
      <c r="L74" s="561"/>
      <c r="M74" s="561"/>
      <c r="N74" s="561"/>
      <c r="O74" s="561"/>
      <c r="P74" s="561"/>
      <c r="Q74" s="562">
        <f t="shared" si="22"/>
        <v>0</v>
      </c>
      <c r="R74" s="561"/>
      <c r="S74" s="561"/>
      <c r="T74" s="561"/>
      <c r="U74" s="562">
        <f t="shared" si="23"/>
        <v>0</v>
      </c>
      <c r="V74" s="563">
        <f>IF(ISBLANK($B74),0,VLOOKUP($B74,Listen!$A$2:$C$44,2,FALSE))</f>
        <v>0</v>
      </c>
      <c r="W74" s="563">
        <f>IF(ISBLANK($B74),0,VLOOKUP($B74,Listen!$A$2:$C$44,3,FALSE))</f>
        <v>0</v>
      </c>
      <c r="X74" s="564">
        <f t="shared" si="13"/>
        <v>0</v>
      </c>
      <c r="Y74" s="564">
        <f t="shared" si="13"/>
        <v>0</v>
      </c>
      <c r="Z74" s="564">
        <f t="shared" si="13"/>
        <v>0</v>
      </c>
      <c r="AA74" s="564">
        <f t="shared" ref="Y74:AD116" si="25">$V74</f>
        <v>0</v>
      </c>
      <c r="AB74" s="564">
        <f t="shared" si="25"/>
        <v>0</v>
      </c>
      <c r="AC74" s="564">
        <f t="shared" si="25"/>
        <v>0</v>
      </c>
      <c r="AD74" s="564">
        <f t="shared" si="25"/>
        <v>0</v>
      </c>
      <c r="AE74" s="562">
        <f t="shared" si="24"/>
        <v>0</v>
      </c>
      <c r="AF74" s="565">
        <f>IF(C74=Allgemeines!$C$12,SAV!$U74-SAV!$AG74,HLOOKUP(Allgemeines!$C$12-1,$AH$4:$AN$300,ROW(C74)-3,FALSE)-$AG74)</f>
        <v>0</v>
      </c>
      <c r="AG74" s="565">
        <f>HLOOKUP(Allgemeines!$C$12,$AH$4:$AN$300,ROW(C74)-3,FALSE)</f>
        <v>0</v>
      </c>
      <c r="AH74" s="562">
        <f t="shared" si="15"/>
        <v>0</v>
      </c>
      <c r="AI74" s="562">
        <f t="shared" si="16"/>
        <v>0</v>
      </c>
      <c r="AJ74" s="562">
        <f t="shared" si="17"/>
        <v>0</v>
      </c>
      <c r="AK74" s="562">
        <f t="shared" si="18"/>
        <v>0</v>
      </c>
      <c r="AL74" s="562">
        <f t="shared" si="19"/>
        <v>0</v>
      </c>
      <c r="AM74" s="562">
        <f t="shared" si="20"/>
        <v>0</v>
      </c>
      <c r="AN74" s="562">
        <f t="shared" si="21"/>
        <v>0</v>
      </c>
      <c r="AO74" s="485"/>
    </row>
    <row r="75" spans="1:41" s="498" customFormat="1" ht="13.8">
      <c r="A75" s="559"/>
      <c r="B75" s="559"/>
      <c r="C75" s="560"/>
      <c r="D75" s="561"/>
      <c r="E75" s="695"/>
      <c r="F75" s="561"/>
      <c r="G75" s="685">
        <f t="shared" si="14"/>
        <v>0</v>
      </c>
      <c r="H75" s="561"/>
      <c r="I75" s="561"/>
      <c r="J75" s="561"/>
      <c r="K75" s="561"/>
      <c r="L75" s="561"/>
      <c r="M75" s="561"/>
      <c r="N75" s="561"/>
      <c r="O75" s="561"/>
      <c r="P75" s="561"/>
      <c r="Q75" s="562">
        <f t="shared" si="22"/>
        <v>0</v>
      </c>
      <c r="R75" s="561"/>
      <c r="S75" s="561"/>
      <c r="T75" s="561"/>
      <c r="U75" s="562">
        <f t="shared" si="23"/>
        <v>0</v>
      </c>
      <c r="V75" s="563">
        <f>IF(ISBLANK($B75),0,VLOOKUP($B75,Listen!$A$2:$C$44,2,FALSE))</f>
        <v>0</v>
      </c>
      <c r="W75" s="563">
        <f>IF(ISBLANK($B75),0,VLOOKUP($B75,Listen!$A$2:$C$44,3,FALSE))</f>
        <v>0</v>
      </c>
      <c r="X75" s="564">
        <f t="shared" ref="X75:X138" si="26">$V75</f>
        <v>0</v>
      </c>
      <c r="Y75" s="564">
        <f t="shared" si="25"/>
        <v>0</v>
      </c>
      <c r="Z75" s="564">
        <f t="shared" si="25"/>
        <v>0</v>
      </c>
      <c r="AA75" s="564">
        <f t="shared" si="25"/>
        <v>0</v>
      </c>
      <c r="AB75" s="564">
        <f t="shared" si="25"/>
        <v>0</v>
      </c>
      <c r="AC75" s="564">
        <f t="shared" si="25"/>
        <v>0</v>
      </c>
      <c r="AD75" s="564">
        <f t="shared" si="25"/>
        <v>0</v>
      </c>
      <c r="AE75" s="562">
        <f t="shared" si="24"/>
        <v>0</v>
      </c>
      <c r="AF75" s="565">
        <f>IF(C75=Allgemeines!$C$12,SAV!$U75-SAV!$AG75,HLOOKUP(Allgemeines!$C$12-1,$AH$4:$AN$300,ROW(C75)-3,FALSE)-$AG75)</f>
        <v>0</v>
      </c>
      <c r="AG75" s="565">
        <f>HLOOKUP(Allgemeines!$C$12,$AH$4:$AN$300,ROW(C75)-3,FALSE)</f>
        <v>0</v>
      </c>
      <c r="AH75" s="562">
        <f t="shared" si="15"/>
        <v>0</v>
      </c>
      <c r="AI75" s="562">
        <f t="shared" si="16"/>
        <v>0</v>
      </c>
      <c r="AJ75" s="562">
        <f t="shared" si="17"/>
        <v>0</v>
      </c>
      <c r="AK75" s="562">
        <f t="shared" si="18"/>
        <v>0</v>
      </c>
      <c r="AL75" s="562">
        <f t="shared" si="19"/>
        <v>0</v>
      </c>
      <c r="AM75" s="562">
        <f t="shared" si="20"/>
        <v>0</v>
      </c>
      <c r="AN75" s="562">
        <f t="shared" si="21"/>
        <v>0</v>
      </c>
      <c r="AO75" s="485"/>
    </row>
    <row r="76" spans="1:41" s="498" customFormat="1" ht="13.8">
      <c r="A76" s="559"/>
      <c r="B76" s="559"/>
      <c r="C76" s="560"/>
      <c r="D76" s="561"/>
      <c r="E76" s="695"/>
      <c r="F76" s="561"/>
      <c r="G76" s="685">
        <f t="shared" si="14"/>
        <v>0</v>
      </c>
      <c r="H76" s="561"/>
      <c r="I76" s="561"/>
      <c r="J76" s="561"/>
      <c r="K76" s="561"/>
      <c r="L76" s="561"/>
      <c r="M76" s="561"/>
      <c r="N76" s="561"/>
      <c r="O76" s="561"/>
      <c r="P76" s="561"/>
      <c r="Q76" s="562">
        <f t="shared" si="22"/>
        <v>0</v>
      </c>
      <c r="R76" s="561"/>
      <c r="S76" s="561"/>
      <c r="T76" s="561"/>
      <c r="U76" s="562">
        <f t="shared" si="23"/>
        <v>0</v>
      </c>
      <c r="V76" s="563">
        <f>IF(ISBLANK($B76),0,VLOOKUP($B76,Listen!$A$2:$C$44,2,FALSE))</f>
        <v>0</v>
      </c>
      <c r="W76" s="563">
        <f>IF(ISBLANK($B76),0,VLOOKUP($B76,Listen!$A$2:$C$44,3,FALSE))</f>
        <v>0</v>
      </c>
      <c r="X76" s="564">
        <f t="shared" si="26"/>
        <v>0</v>
      </c>
      <c r="Y76" s="564">
        <f t="shared" si="25"/>
        <v>0</v>
      </c>
      <c r="Z76" s="564">
        <f t="shared" si="25"/>
        <v>0</v>
      </c>
      <c r="AA76" s="564">
        <f t="shared" si="25"/>
        <v>0</v>
      </c>
      <c r="AB76" s="564">
        <f t="shared" si="25"/>
        <v>0</v>
      </c>
      <c r="AC76" s="564">
        <f t="shared" si="25"/>
        <v>0</v>
      </c>
      <c r="AD76" s="564">
        <f t="shared" si="25"/>
        <v>0</v>
      </c>
      <c r="AE76" s="562">
        <f t="shared" si="24"/>
        <v>0</v>
      </c>
      <c r="AF76" s="565">
        <f>IF(C76=Allgemeines!$C$12,SAV!$U76-SAV!$AG76,HLOOKUP(Allgemeines!$C$12-1,$AH$4:$AN$300,ROW(C76)-3,FALSE)-$AG76)</f>
        <v>0</v>
      </c>
      <c r="AG76" s="565">
        <f>HLOOKUP(Allgemeines!$C$12,$AH$4:$AN$300,ROW(C76)-3,FALSE)</f>
        <v>0</v>
      </c>
      <c r="AH76" s="562">
        <f t="shared" si="15"/>
        <v>0</v>
      </c>
      <c r="AI76" s="562">
        <f t="shared" si="16"/>
        <v>0</v>
      </c>
      <c r="AJ76" s="562">
        <f t="shared" si="17"/>
        <v>0</v>
      </c>
      <c r="AK76" s="562">
        <f t="shared" si="18"/>
        <v>0</v>
      </c>
      <c r="AL76" s="562">
        <f t="shared" si="19"/>
        <v>0</v>
      </c>
      <c r="AM76" s="562">
        <f t="shared" si="20"/>
        <v>0</v>
      </c>
      <c r="AN76" s="562">
        <f t="shared" si="21"/>
        <v>0</v>
      </c>
      <c r="AO76" s="485"/>
    </row>
    <row r="77" spans="1:41" s="498" customFormat="1" ht="13.8">
      <c r="A77" s="559"/>
      <c r="B77" s="559"/>
      <c r="C77" s="560"/>
      <c r="D77" s="561"/>
      <c r="E77" s="695"/>
      <c r="F77" s="561"/>
      <c r="G77" s="685">
        <f t="shared" si="14"/>
        <v>0</v>
      </c>
      <c r="H77" s="561"/>
      <c r="I77" s="561"/>
      <c r="J77" s="561"/>
      <c r="K77" s="561"/>
      <c r="L77" s="561"/>
      <c r="M77" s="561"/>
      <c r="N77" s="561"/>
      <c r="O77" s="561"/>
      <c r="P77" s="561"/>
      <c r="Q77" s="562">
        <f t="shared" si="22"/>
        <v>0</v>
      </c>
      <c r="R77" s="561"/>
      <c r="S77" s="561"/>
      <c r="T77" s="561"/>
      <c r="U77" s="562">
        <f t="shared" si="23"/>
        <v>0</v>
      </c>
      <c r="V77" s="563">
        <f>IF(ISBLANK($B77),0,VLOOKUP($B77,Listen!$A$2:$C$44,2,FALSE))</f>
        <v>0</v>
      </c>
      <c r="W77" s="563">
        <f>IF(ISBLANK($B77),0,VLOOKUP($B77,Listen!$A$2:$C$44,3,FALSE))</f>
        <v>0</v>
      </c>
      <c r="X77" s="564">
        <f t="shared" si="26"/>
        <v>0</v>
      </c>
      <c r="Y77" s="564">
        <f t="shared" si="25"/>
        <v>0</v>
      </c>
      <c r="Z77" s="564">
        <f t="shared" si="25"/>
        <v>0</v>
      </c>
      <c r="AA77" s="564">
        <f t="shared" si="25"/>
        <v>0</v>
      </c>
      <c r="AB77" s="564">
        <f t="shared" si="25"/>
        <v>0</v>
      </c>
      <c r="AC77" s="564">
        <f t="shared" si="25"/>
        <v>0</v>
      </c>
      <c r="AD77" s="564">
        <f t="shared" si="25"/>
        <v>0</v>
      </c>
      <c r="AE77" s="562">
        <f t="shared" si="24"/>
        <v>0</v>
      </c>
      <c r="AF77" s="565">
        <f>IF(C77=Allgemeines!$C$12,SAV!$U77-SAV!$AG77,HLOOKUP(Allgemeines!$C$12-1,$AH$4:$AN$300,ROW(C77)-3,FALSE)-$AG77)</f>
        <v>0</v>
      </c>
      <c r="AG77" s="565">
        <f>HLOOKUP(Allgemeines!$C$12,$AH$4:$AN$300,ROW(C77)-3,FALSE)</f>
        <v>0</v>
      </c>
      <c r="AH77" s="562">
        <f t="shared" si="15"/>
        <v>0</v>
      </c>
      <c r="AI77" s="562">
        <f t="shared" si="16"/>
        <v>0</v>
      </c>
      <c r="AJ77" s="562">
        <f t="shared" si="17"/>
        <v>0</v>
      </c>
      <c r="AK77" s="562">
        <f t="shared" si="18"/>
        <v>0</v>
      </c>
      <c r="AL77" s="562">
        <f t="shared" si="19"/>
        <v>0</v>
      </c>
      <c r="AM77" s="562">
        <f t="shared" si="20"/>
        <v>0</v>
      </c>
      <c r="AN77" s="562">
        <f t="shared" si="21"/>
        <v>0</v>
      </c>
      <c r="AO77" s="485"/>
    </row>
    <row r="78" spans="1:41" s="498" customFormat="1" ht="13.8">
      <c r="A78" s="559"/>
      <c r="B78" s="559"/>
      <c r="C78" s="560"/>
      <c r="D78" s="561"/>
      <c r="E78" s="695"/>
      <c r="F78" s="561"/>
      <c r="G78" s="685">
        <f t="shared" si="14"/>
        <v>0</v>
      </c>
      <c r="H78" s="561"/>
      <c r="I78" s="561"/>
      <c r="J78" s="561"/>
      <c r="K78" s="561"/>
      <c r="L78" s="561"/>
      <c r="M78" s="561"/>
      <c r="N78" s="561"/>
      <c r="O78" s="561"/>
      <c r="P78" s="561"/>
      <c r="Q78" s="562">
        <f t="shared" si="22"/>
        <v>0</v>
      </c>
      <c r="R78" s="561"/>
      <c r="S78" s="561"/>
      <c r="T78" s="561"/>
      <c r="U78" s="562">
        <f t="shared" si="23"/>
        <v>0</v>
      </c>
      <c r="V78" s="563">
        <f>IF(ISBLANK($B78),0,VLOOKUP($B78,Listen!$A$2:$C$44,2,FALSE))</f>
        <v>0</v>
      </c>
      <c r="W78" s="563">
        <f>IF(ISBLANK($B78),0,VLOOKUP($B78,Listen!$A$2:$C$44,3,FALSE))</f>
        <v>0</v>
      </c>
      <c r="X78" s="564">
        <f t="shared" si="26"/>
        <v>0</v>
      </c>
      <c r="Y78" s="564">
        <f t="shared" si="25"/>
        <v>0</v>
      </c>
      <c r="Z78" s="564">
        <f t="shared" si="25"/>
        <v>0</v>
      </c>
      <c r="AA78" s="564">
        <f t="shared" si="25"/>
        <v>0</v>
      </c>
      <c r="AB78" s="564">
        <f t="shared" si="25"/>
        <v>0</v>
      </c>
      <c r="AC78" s="564">
        <f t="shared" si="25"/>
        <v>0</v>
      </c>
      <c r="AD78" s="564">
        <f t="shared" si="25"/>
        <v>0</v>
      </c>
      <c r="AE78" s="562">
        <f t="shared" si="24"/>
        <v>0</v>
      </c>
      <c r="AF78" s="565">
        <f>IF(C78=Allgemeines!$C$12,SAV!$U78-SAV!$AG78,HLOOKUP(Allgemeines!$C$12-1,$AH$4:$AN$300,ROW(C78)-3,FALSE)-$AG78)</f>
        <v>0</v>
      </c>
      <c r="AG78" s="565">
        <f>HLOOKUP(Allgemeines!$C$12,$AH$4:$AN$300,ROW(C78)-3,FALSE)</f>
        <v>0</v>
      </c>
      <c r="AH78" s="562">
        <f t="shared" si="15"/>
        <v>0</v>
      </c>
      <c r="AI78" s="562">
        <f t="shared" si="16"/>
        <v>0</v>
      </c>
      <c r="AJ78" s="562">
        <f t="shared" si="17"/>
        <v>0</v>
      </c>
      <c r="AK78" s="562">
        <f t="shared" si="18"/>
        <v>0</v>
      </c>
      <c r="AL78" s="562">
        <f t="shared" si="19"/>
        <v>0</v>
      </c>
      <c r="AM78" s="562">
        <f t="shared" si="20"/>
        <v>0</v>
      </c>
      <c r="AN78" s="562">
        <f t="shared" si="21"/>
        <v>0</v>
      </c>
      <c r="AO78" s="485"/>
    </row>
    <row r="79" spans="1:41" s="498" customFormat="1" ht="13.8">
      <c r="A79" s="559"/>
      <c r="B79" s="559"/>
      <c r="C79" s="560"/>
      <c r="D79" s="561"/>
      <c r="E79" s="695"/>
      <c r="F79" s="561"/>
      <c r="G79" s="685">
        <f t="shared" si="14"/>
        <v>0</v>
      </c>
      <c r="H79" s="561"/>
      <c r="I79" s="561"/>
      <c r="J79" s="561"/>
      <c r="K79" s="561"/>
      <c r="L79" s="561"/>
      <c r="M79" s="561"/>
      <c r="N79" s="561"/>
      <c r="O79" s="561"/>
      <c r="P79" s="561"/>
      <c r="Q79" s="562">
        <f t="shared" si="22"/>
        <v>0</v>
      </c>
      <c r="R79" s="561"/>
      <c r="S79" s="561"/>
      <c r="T79" s="561"/>
      <c r="U79" s="562">
        <f t="shared" si="23"/>
        <v>0</v>
      </c>
      <c r="V79" s="563">
        <f>IF(ISBLANK($B79),0,VLOOKUP($B79,Listen!$A$2:$C$44,2,FALSE))</f>
        <v>0</v>
      </c>
      <c r="W79" s="563">
        <f>IF(ISBLANK($B79),0,VLOOKUP($B79,Listen!$A$2:$C$44,3,FALSE))</f>
        <v>0</v>
      </c>
      <c r="X79" s="564">
        <f t="shared" si="26"/>
        <v>0</v>
      </c>
      <c r="Y79" s="564">
        <f t="shared" si="25"/>
        <v>0</v>
      </c>
      <c r="Z79" s="564">
        <f t="shared" si="25"/>
        <v>0</v>
      </c>
      <c r="AA79" s="564">
        <f t="shared" si="25"/>
        <v>0</v>
      </c>
      <c r="AB79" s="564">
        <f t="shared" si="25"/>
        <v>0</v>
      </c>
      <c r="AC79" s="564">
        <f t="shared" si="25"/>
        <v>0</v>
      </c>
      <c r="AD79" s="564">
        <f t="shared" si="25"/>
        <v>0</v>
      </c>
      <c r="AE79" s="562">
        <f t="shared" si="24"/>
        <v>0</v>
      </c>
      <c r="AF79" s="565">
        <f>IF(C79=Allgemeines!$C$12,SAV!$U79-SAV!$AG79,HLOOKUP(Allgemeines!$C$12-1,$AH$4:$AN$300,ROW(C79)-3,FALSE)-$AG79)</f>
        <v>0</v>
      </c>
      <c r="AG79" s="565">
        <f>HLOOKUP(Allgemeines!$C$12,$AH$4:$AN$300,ROW(C79)-3,FALSE)</f>
        <v>0</v>
      </c>
      <c r="AH79" s="562">
        <f t="shared" si="15"/>
        <v>0</v>
      </c>
      <c r="AI79" s="562">
        <f t="shared" si="16"/>
        <v>0</v>
      </c>
      <c r="AJ79" s="562">
        <f t="shared" si="17"/>
        <v>0</v>
      </c>
      <c r="AK79" s="562">
        <f t="shared" si="18"/>
        <v>0</v>
      </c>
      <c r="AL79" s="562">
        <f t="shared" si="19"/>
        <v>0</v>
      </c>
      <c r="AM79" s="562">
        <f t="shared" si="20"/>
        <v>0</v>
      </c>
      <c r="AN79" s="562">
        <f t="shared" si="21"/>
        <v>0</v>
      </c>
      <c r="AO79" s="485"/>
    </row>
    <row r="80" spans="1:41" s="498" customFormat="1" ht="13.8">
      <c r="A80" s="559"/>
      <c r="B80" s="559"/>
      <c r="C80" s="560"/>
      <c r="D80" s="561"/>
      <c r="E80" s="695"/>
      <c r="F80" s="561"/>
      <c r="G80" s="685">
        <f t="shared" si="14"/>
        <v>0</v>
      </c>
      <c r="H80" s="561"/>
      <c r="I80" s="561"/>
      <c r="J80" s="561"/>
      <c r="K80" s="561"/>
      <c r="L80" s="561"/>
      <c r="M80" s="561"/>
      <c r="N80" s="561"/>
      <c r="O80" s="561"/>
      <c r="P80" s="561"/>
      <c r="Q80" s="562">
        <f t="shared" si="22"/>
        <v>0</v>
      </c>
      <c r="R80" s="561"/>
      <c r="S80" s="561"/>
      <c r="T80" s="561"/>
      <c r="U80" s="562">
        <f t="shared" si="23"/>
        <v>0</v>
      </c>
      <c r="V80" s="563">
        <f>IF(ISBLANK($B80),0,VLOOKUP($B80,Listen!$A$2:$C$44,2,FALSE))</f>
        <v>0</v>
      </c>
      <c r="W80" s="563">
        <f>IF(ISBLANK($B80),0,VLOOKUP($B80,Listen!$A$2:$C$44,3,FALSE))</f>
        <v>0</v>
      </c>
      <c r="X80" s="564">
        <f t="shared" si="26"/>
        <v>0</v>
      </c>
      <c r="Y80" s="564">
        <f t="shared" si="25"/>
        <v>0</v>
      </c>
      <c r="Z80" s="564">
        <f t="shared" si="25"/>
        <v>0</v>
      </c>
      <c r="AA80" s="564">
        <f t="shared" si="25"/>
        <v>0</v>
      </c>
      <c r="AB80" s="564">
        <f t="shared" si="25"/>
        <v>0</v>
      </c>
      <c r="AC80" s="564">
        <f t="shared" si="25"/>
        <v>0</v>
      </c>
      <c r="AD80" s="564">
        <f t="shared" si="25"/>
        <v>0</v>
      </c>
      <c r="AE80" s="562">
        <f t="shared" si="24"/>
        <v>0</v>
      </c>
      <c r="AF80" s="565">
        <f>IF(C80=Allgemeines!$C$12,SAV!$U80-SAV!$AG80,HLOOKUP(Allgemeines!$C$12-1,$AH$4:$AN$300,ROW(C80)-3,FALSE)-$AG80)</f>
        <v>0</v>
      </c>
      <c r="AG80" s="565">
        <f>HLOOKUP(Allgemeines!$C$12,$AH$4:$AN$300,ROW(C80)-3,FALSE)</f>
        <v>0</v>
      </c>
      <c r="AH80" s="562">
        <f t="shared" si="15"/>
        <v>0</v>
      </c>
      <c r="AI80" s="562">
        <f t="shared" si="16"/>
        <v>0</v>
      </c>
      <c r="AJ80" s="562">
        <f t="shared" si="17"/>
        <v>0</v>
      </c>
      <c r="AK80" s="562">
        <f t="shared" si="18"/>
        <v>0</v>
      </c>
      <c r="AL80" s="562">
        <f t="shared" si="19"/>
        <v>0</v>
      </c>
      <c r="AM80" s="562">
        <f t="shared" si="20"/>
        <v>0</v>
      </c>
      <c r="AN80" s="562">
        <f t="shared" si="21"/>
        <v>0</v>
      </c>
      <c r="AO80" s="485"/>
    </row>
    <row r="81" spans="1:41" s="498" customFormat="1" ht="13.8">
      <c r="A81" s="559"/>
      <c r="B81" s="559"/>
      <c r="C81" s="560"/>
      <c r="D81" s="561"/>
      <c r="E81" s="695"/>
      <c r="F81" s="561"/>
      <c r="G81" s="685">
        <f t="shared" si="14"/>
        <v>0</v>
      </c>
      <c r="H81" s="561"/>
      <c r="I81" s="561"/>
      <c r="J81" s="561"/>
      <c r="K81" s="561"/>
      <c r="L81" s="561"/>
      <c r="M81" s="561"/>
      <c r="N81" s="561"/>
      <c r="O81" s="561"/>
      <c r="P81" s="561"/>
      <c r="Q81" s="562">
        <f t="shared" si="22"/>
        <v>0</v>
      </c>
      <c r="R81" s="561"/>
      <c r="S81" s="561"/>
      <c r="T81" s="561"/>
      <c r="U81" s="562">
        <f t="shared" si="23"/>
        <v>0</v>
      </c>
      <c r="V81" s="563">
        <f>IF(ISBLANK($B81),0,VLOOKUP($B81,Listen!$A$2:$C$44,2,FALSE))</f>
        <v>0</v>
      </c>
      <c r="W81" s="563">
        <f>IF(ISBLANK($B81),0,VLOOKUP($B81,Listen!$A$2:$C$44,3,FALSE))</f>
        <v>0</v>
      </c>
      <c r="X81" s="564">
        <f t="shared" si="26"/>
        <v>0</v>
      </c>
      <c r="Y81" s="564">
        <f t="shared" si="25"/>
        <v>0</v>
      </c>
      <c r="Z81" s="564">
        <f t="shared" si="25"/>
        <v>0</v>
      </c>
      <c r="AA81" s="564">
        <f t="shared" si="25"/>
        <v>0</v>
      </c>
      <c r="AB81" s="564">
        <f t="shared" si="25"/>
        <v>0</v>
      </c>
      <c r="AC81" s="564">
        <f t="shared" si="25"/>
        <v>0</v>
      </c>
      <c r="AD81" s="564">
        <f t="shared" si="25"/>
        <v>0</v>
      </c>
      <c r="AE81" s="562">
        <f t="shared" si="24"/>
        <v>0</v>
      </c>
      <c r="AF81" s="565">
        <f>IF(C81=Allgemeines!$C$12,SAV!$U81-SAV!$AG81,HLOOKUP(Allgemeines!$C$12-1,$AH$4:$AN$300,ROW(C81)-3,FALSE)-$AG81)</f>
        <v>0</v>
      </c>
      <c r="AG81" s="565">
        <f>HLOOKUP(Allgemeines!$C$12,$AH$4:$AN$300,ROW(C81)-3,FALSE)</f>
        <v>0</v>
      </c>
      <c r="AH81" s="562">
        <f t="shared" si="15"/>
        <v>0</v>
      </c>
      <c r="AI81" s="562">
        <f t="shared" si="16"/>
        <v>0</v>
      </c>
      <c r="AJ81" s="562">
        <f t="shared" si="17"/>
        <v>0</v>
      </c>
      <c r="AK81" s="562">
        <f t="shared" si="18"/>
        <v>0</v>
      </c>
      <c r="AL81" s="562">
        <f t="shared" si="19"/>
        <v>0</v>
      </c>
      <c r="AM81" s="562">
        <f t="shared" si="20"/>
        <v>0</v>
      </c>
      <c r="AN81" s="562">
        <f t="shared" si="21"/>
        <v>0</v>
      </c>
      <c r="AO81" s="485"/>
    </row>
    <row r="82" spans="1:41" s="498" customFormat="1" ht="13.8">
      <c r="A82" s="559"/>
      <c r="B82" s="559"/>
      <c r="C82" s="560"/>
      <c r="D82" s="561"/>
      <c r="E82" s="695"/>
      <c r="F82" s="561"/>
      <c r="G82" s="685">
        <f t="shared" si="14"/>
        <v>0</v>
      </c>
      <c r="H82" s="561"/>
      <c r="I82" s="561"/>
      <c r="J82" s="561"/>
      <c r="K82" s="561"/>
      <c r="L82" s="561"/>
      <c r="M82" s="561"/>
      <c r="N82" s="561"/>
      <c r="O82" s="561"/>
      <c r="P82" s="561"/>
      <c r="Q82" s="562">
        <f t="shared" si="22"/>
        <v>0</v>
      </c>
      <c r="R82" s="561"/>
      <c r="S82" s="561"/>
      <c r="T82" s="561"/>
      <c r="U82" s="562">
        <f t="shared" si="23"/>
        <v>0</v>
      </c>
      <c r="V82" s="563">
        <f>IF(ISBLANK($B82),0,VLOOKUP($B82,Listen!$A$2:$C$44,2,FALSE))</f>
        <v>0</v>
      </c>
      <c r="W82" s="563">
        <f>IF(ISBLANK($B82),0,VLOOKUP($B82,Listen!$A$2:$C$44,3,FALSE))</f>
        <v>0</v>
      </c>
      <c r="X82" s="564">
        <f t="shared" si="26"/>
        <v>0</v>
      </c>
      <c r="Y82" s="564">
        <f t="shared" si="25"/>
        <v>0</v>
      </c>
      <c r="Z82" s="564">
        <f t="shared" si="25"/>
        <v>0</v>
      </c>
      <c r="AA82" s="564">
        <f t="shared" si="25"/>
        <v>0</v>
      </c>
      <c r="AB82" s="564">
        <f t="shared" si="25"/>
        <v>0</v>
      </c>
      <c r="AC82" s="564">
        <f t="shared" si="25"/>
        <v>0</v>
      </c>
      <c r="AD82" s="564">
        <f t="shared" si="25"/>
        <v>0</v>
      </c>
      <c r="AE82" s="562">
        <f t="shared" si="24"/>
        <v>0</v>
      </c>
      <c r="AF82" s="565">
        <f>IF(C82=Allgemeines!$C$12,SAV!$U82-SAV!$AG82,HLOOKUP(Allgemeines!$C$12-1,$AH$4:$AN$300,ROW(C82)-3,FALSE)-$AG82)</f>
        <v>0</v>
      </c>
      <c r="AG82" s="565">
        <f>HLOOKUP(Allgemeines!$C$12,$AH$4:$AN$300,ROW(C82)-3,FALSE)</f>
        <v>0</v>
      </c>
      <c r="AH82" s="562">
        <f t="shared" si="15"/>
        <v>0</v>
      </c>
      <c r="AI82" s="562">
        <f t="shared" si="16"/>
        <v>0</v>
      </c>
      <c r="AJ82" s="562">
        <f t="shared" si="17"/>
        <v>0</v>
      </c>
      <c r="AK82" s="562">
        <f t="shared" si="18"/>
        <v>0</v>
      </c>
      <c r="AL82" s="562">
        <f t="shared" si="19"/>
        <v>0</v>
      </c>
      <c r="AM82" s="562">
        <f t="shared" si="20"/>
        <v>0</v>
      </c>
      <c r="AN82" s="562">
        <f t="shared" si="21"/>
        <v>0</v>
      </c>
      <c r="AO82" s="485"/>
    </row>
    <row r="83" spans="1:41" s="498" customFormat="1" ht="13.8">
      <c r="A83" s="559"/>
      <c r="B83" s="559"/>
      <c r="C83" s="560"/>
      <c r="D83" s="561"/>
      <c r="E83" s="695"/>
      <c r="F83" s="561"/>
      <c r="G83" s="685">
        <f t="shared" si="14"/>
        <v>0</v>
      </c>
      <c r="H83" s="561"/>
      <c r="I83" s="561"/>
      <c r="J83" s="561"/>
      <c r="K83" s="561"/>
      <c r="L83" s="561"/>
      <c r="M83" s="561"/>
      <c r="N83" s="561"/>
      <c r="O83" s="561"/>
      <c r="P83" s="561"/>
      <c r="Q83" s="562">
        <f t="shared" si="22"/>
        <v>0</v>
      </c>
      <c r="R83" s="561"/>
      <c r="S83" s="561"/>
      <c r="T83" s="561"/>
      <c r="U83" s="562">
        <f t="shared" si="23"/>
        <v>0</v>
      </c>
      <c r="V83" s="563">
        <f>IF(ISBLANK($B83),0,VLOOKUP($B83,Listen!$A$2:$C$44,2,FALSE))</f>
        <v>0</v>
      </c>
      <c r="W83" s="563">
        <f>IF(ISBLANK($B83),0,VLOOKUP($B83,Listen!$A$2:$C$44,3,FALSE))</f>
        <v>0</v>
      </c>
      <c r="X83" s="564">
        <f t="shared" si="26"/>
        <v>0</v>
      </c>
      <c r="Y83" s="564">
        <f t="shared" si="25"/>
        <v>0</v>
      </c>
      <c r="Z83" s="564">
        <f t="shared" si="25"/>
        <v>0</v>
      </c>
      <c r="AA83" s="564">
        <f t="shared" si="25"/>
        <v>0</v>
      </c>
      <c r="AB83" s="564">
        <f t="shared" si="25"/>
        <v>0</v>
      </c>
      <c r="AC83" s="564">
        <f t="shared" si="25"/>
        <v>0</v>
      </c>
      <c r="AD83" s="564">
        <f t="shared" si="25"/>
        <v>0</v>
      </c>
      <c r="AE83" s="562">
        <f t="shared" si="24"/>
        <v>0</v>
      </c>
      <c r="AF83" s="565">
        <f>IF(C83=Allgemeines!$C$12,SAV!$U83-SAV!$AG83,HLOOKUP(Allgemeines!$C$12-1,$AH$4:$AN$300,ROW(C83)-3,FALSE)-$AG83)</f>
        <v>0</v>
      </c>
      <c r="AG83" s="565">
        <f>HLOOKUP(Allgemeines!$C$12,$AH$4:$AN$300,ROW(C83)-3,FALSE)</f>
        <v>0</v>
      </c>
      <c r="AH83" s="562">
        <f t="shared" si="15"/>
        <v>0</v>
      </c>
      <c r="AI83" s="562">
        <f t="shared" si="16"/>
        <v>0</v>
      </c>
      <c r="AJ83" s="562">
        <f t="shared" si="17"/>
        <v>0</v>
      </c>
      <c r="AK83" s="562">
        <f t="shared" si="18"/>
        <v>0</v>
      </c>
      <c r="AL83" s="562">
        <f t="shared" si="19"/>
        <v>0</v>
      </c>
      <c r="AM83" s="562">
        <f t="shared" si="20"/>
        <v>0</v>
      </c>
      <c r="AN83" s="562">
        <f t="shared" si="21"/>
        <v>0</v>
      </c>
      <c r="AO83" s="485"/>
    </row>
    <row r="84" spans="1:41" s="498" customFormat="1" ht="13.8">
      <c r="A84" s="559"/>
      <c r="B84" s="559"/>
      <c r="C84" s="560"/>
      <c r="D84" s="561"/>
      <c r="E84" s="695"/>
      <c r="F84" s="561"/>
      <c r="G84" s="685">
        <f t="shared" si="14"/>
        <v>0</v>
      </c>
      <c r="H84" s="561"/>
      <c r="I84" s="561"/>
      <c r="J84" s="561"/>
      <c r="K84" s="561"/>
      <c r="L84" s="561"/>
      <c r="M84" s="561"/>
      <c r="N84" s="561"/>
      <c r="O84" s="561"/>
      <c r="P84" s="561"/>
      <c r="Q84" s="562">
        <f t="shared" si="22"/>
        <v>0</v>
      </c>
      <c r="R84" s="561"/>
      <c r="S84" s="561"/>
      <c r="T84" s="561"/>
      <c r="U84" s="562">
        <f t="shared" si="23"/>
        <v>0</v>
      </c>
      <c r="V84" s="563">
        <f>IF(ISBLANK($B84),0,VLOOKUP($B84,Listen!$A$2:$C$44,2,FALSE))</f>
        <v>0</v>
      </c>
      <c r="W84" s="563">
        <f>IF(ISBLANK($B84),0,VLOOKUP($B84,Listen!$A$2:$C$44,3,FALSE))</f>
        <v>0</v>
      </c>
      <c r="X84" s="564">
        <f t="shared" si="26"/>
        <v>0</v>
      </c>
      <c r="Y84" s="564">
        <f t="shared" si="25"/>
        <v>0</v>
      </c>
      <c r="Z84" s="564">
        <f t="shared" si="25"/>
        <v>0</v>
      </c>
      <c r="AA84" s="564">
        <f t="shared" si="25"/>
        <v>0</v>
      </c>
      <c r="AB84" s="564">
        <f t="shared" si="25"/>
        <v>0</v>
      </c>
      <c r="AC84" s="564">
        <f t="shared" si="25"/>
        <v>0</v>
      </c>
      <c r="AD84" s="564">
        <f t="shared" si="25"/>
        <v>0</v>
      </c>
      <c r="AE84" s="562">
        <f t="shared" si="24"/>
        <v>0</v>
      </c>
      <c r="AF84" s="565">
        <f>IF(C84=Allgemeines!$C$12,SAV!$U84-SAV!$AG84,HLOOKUP(Allgemeines!$C$12-1,$AH$4:$AN$300,ROW(C84)-3,FALSE)-$AG84)</f>
        <v>0</v>
      </c>
      <c r="AG84" s="565">
        <f>HLOOKUP(Allgemeines!$C$12,$AH$4:$AN$300,ROW(C84)-3,FALSE)</f>
        <v>0</v>
      </c>
      <c r="AH84" s="562">
        <f t="shared" si="15"/>
        <v>0</v>
      </c>
      <c r="AI84" s="562">
        <f t="shared" si="16"/>
        <v>0</v>
      </c>
      <c r="AJ84" s="562">
        <f t="shared" si="17"/>
        <v>0</v>
      </c>
      <c r="AK84" s="562">
        <f t="shared" si="18"/>
        <v>0</v>
      </c>
      <c r="AL84" s="562">
        <f t="shared" si="19"/>
        <v>0</v>
      </c>
      <c r="AM84" s="562">
        <f t="shared" si="20"/>
        <v>0</v>
      </c>
      <c r="AN84" s="562">
        <f t="shared" si="21"/>
        <v>0</v>
      </c>
      <c r="AO84" s="485"/>
    </row>
    <row r="85" spans="1:41" s="498" customFormat="1" ht="13.8">
      <c r="A85" s="559"/>
      <c r="B85" s="559"/>
      <c r="C85" s="560"/>
      <c r="D85" s="561"/>
      <c r="E85" s="695"/>
      <c r="F85" s="561"/>
      <c r="G85" s="685">
        <f t="shared" si="14"/>
        <v>0</v>
      </c>
      <c r="H85" s="561"/>
      <c r="I85" s="561"/>
      <c r="J85" s="561"/>
      <c r="K85" s="561"/>
      <c r="L85" s="561"/>
      <c r="M85" s="561"/>
      <c r="N85" s="561"/>
      <c r="O85" s="561"/>
      <c r="P85" s="561"/>
      <c r="Q85" s="562">
        <f t="shared" si="22"/>
        <v>0</v>
      </c>
      <c r="R85" s="561"/>
      <c r="S85" s="561"/>
      <c r="T85" s="561"/>
      <c r="U85" s="562">
        <f t="shared" si="23"/>
        <v>0</v>
      </c>
      <c r="V85" s="563">
        <f>IF(ISBLANK($B85),0,VLOOKUP($B85,Listen!$A$2:$C$44,2,FALSE))</f>
        <v>0</v>
      </c>
      <c r="W85" s="563">
        <f>IF(ISBLANK($B85),0,VLOOKUP($B85,Listen!$A$2:$C$44,3,FALSE))</f>
        <v>0</v>
      </c>
      <c r="X85" s="564">
        <f t="shared" si="26"/>
        <v>0</v>
      </c>
      <c r="Y85" s="564">
        <f t="shared" si="25"/>
        <v>0</v>
      </c>
      <c r="Z85" s="564">
        <f t="shared" si="25"/>
        <v>0</v>
      </c>
      <c r="AA85" s="564">
        <f t="shared" si="25"/>
        <v>0</v>
      </c>
      <c r="AB85" s="564">
        <f t="shared" si="25"/>
        <v>0</v>
      </c>
      <c r="AC85" s="564">
        <f t="shared" si="25"/>
        <v>0</v>
      </c>
      <c r="AD85" s="564">
        <f t="shared" si="25"/>
        <v>0</v>
      </c>
      <c r="AE85" s="562">
        <f t="shared" si="24"/>
        <v>0</v>
      </c>
      <c r="AF85" s="565">
        <f>IF(C85=Allgemeines!$C$12,SAV!$U85-SAV!$AG85,HLOOKUP(Allgemeines!$C$12-1,$AH$4:$AN$300,ROW(C85)-3,FALSE)-$AG85)</f>
        <v>0</v>
      </c>
      <c r="AG85" s="565">
        <f>HLOOKUP(Allgemeines!$C$12,$AH$4:$AN$300,ROW(C85)-3,FALSE)</f>
        <v>0</v>
      </c>
      <c r="AH85" s="562">
        <f t="shared" si="15"/>
        <v>0</v>
      </c>
      <c r="AI85" s="562">
        <f t="shared" si="16"/>
        <v>0</v>
      </c>
      <c r="AJ85" s="562">
        <f t="shared" si="17"/>
        <v>0</v>
      </c>
      <c r="AK85" s="562">
        <f t="shared" si="18"/>
        <v>0</v>
      </c>
      <c r="AL85" s="562">
        <f t="shared" si="19"/>
        <v>0</v>
      </c>
      <c r="AM85" s="562">
        <f t="shared" si="20"/>
        <v>0</v>
      </c>
      <c r="AN85" s="562">
        <f t="shared" si="21"/>
        <v>0</v>
      </c>
      <c r="AO85" s="485"/>
    </row>
    <row r="86" spans="1:41" s="498" customFormat="1" ht="13.8">
      <c r="A86" s="559"/>
      <c r="B86" s="559"/>
      <c r="C86" s="560"/>
      <c r="D86" s="561"/>
      <c r="E86" s="695"/>
      <c r="F86" s="561"/>
      <c r="G86" s="685">
        <f t="shared" si="14"/>
        <v>0</v>
      </c>
      <c r="H86" s="561"/>
      <c r="I86" s="561"/>
      <c r="J86" s="561"/>
      <c r="K86" s="561"/>
      <c r="L86" s="561"/>
      <c r="M86" s="561"/>
      <c r="N86" s="561"/>
      <c r="O86" s="561"/>
      <c r="P86" s="561"/>
      <c r="Q86" s="562">
        <f t="shared" si="22"/>
        <v>0</v>
      </c>
      <c r="R86" s="561"/>
      <c r="S86" s="561"/>
      <c r="T86" s="561"/>
      <c r="U86" s="562">
        <f t="shared" si="23"/>
        <v>0</v>
      </c>
      <c r="V86" s="563">
        <f>IF(ISBLANK($B86),0,VLOOKUP($B86,Listen!$A$2:$C$44,2,FALSE))</f>
        <v>0</v>
      </c>
      <c r="W86" s="563">
        <f>IF(ISBLANK($B86),0,VLOOKUP($B86,Listen!$A$2:$C$44,3,FALSE))</f>
        <v>0</v>
      </c>
      <c r="X86" s="564">
        <f t="shared" si="26"/>
        <v>0</v>
      </c>
      <c r="Y86" s="564">
        <f t="shared" si="25"/>
        <v>0</v>
      </c>
      <c r="Z86" s="564">
        <f t="shared" si="25"/>
        <v>0</v>
      </c>
      <c r="AA86" s="564">
        <f t="shared" si="25"/>
        <v>0</v>
      </c>
      <c r="AB86" s="564">
        <f t="shared" si="25"/>
        <v>0</v>
      </c>
      <c r="AC86" s="564">
        <f t="shared" si="25"/>
        <v>0</v>
      </c>
      <c r="AD86" s="564">
        <f t="shared" si="25"/>
        <v>0</v>
      </c>
      <c r="AE86" s="562">
        <f t="shared" si="24"/>
        <v>0</v>
      </c>
      <c r="AF86" s="565">
        <f>IF(C86=Allgemeines!$C$12,SAV!$U86-SAV!$AG86,HLOOKUP(Allgemeines!$C$12-1,$AH$4:$AN$300,ROW(C86)-3,FALSE)-$AG86)</f>
        <v>0</v>
      </c>
      <c r="AG86" s="565">
        <f>HLOOKUP(Allgemeines!$C$12,$AH$4:$AN$300,ROW(C86)-3,FALSE)</f>
        <v>0</v>
      </c>
      <c r="AH86" s="562">
        <f t="shared" si="15"/>
        <v>0</v>
      </c>
      <c r="AI86" s="562">
        <f t="shared" si="16"/>
        <v>0</v>
      </c>
      <c r="AJ86" s="562">
        <f t="shared" si="17"/>
        <v>0</v>
      </c>
      <c r="AK86" s="562">
        <f t="shared" si="18"/>
        <v>0</v>
      </c>
      <c r="AL86" s="562">
        <f t="shared" si="19"/>
        <v>0</v>
      </c>
      <c r="AM86" s="562">
        <f t="shared" si="20"/>
        <v>0</v>
      </c>
      <c r="AN86" s="562">
        <f t="shared" si="21"/>
        <v>0</v>
      </c>
      <c r="AO86" s="485"/>
    </row>
    <row r="87" spans="1:41" s="498" customFormat="1" ht="13.8">
      <c r="A87" s="559"/>
      <c r="B87" s="559"/>
      <c r="C87" s="560"/>
      <c r="D87" s="561"/>
      <c r="E87" s="695"/>
      <c r="F87" s="561"/>
      <c r="G87" s="685">
        <f t="shared" si="14"/>
        <v>0</v>
      </c>
      <c r="H87" s="561"/>
      <c r="I87" s="561"/>
      <c r="J87" s="561"/>
      <c r="K87" s="561"/>
      <c r="L87" s="561"/>
      <c r="M87" s="561"/>
      <c r="N87" s="561"/>
      <c r="O87" s="561"/>
      <c r="P87" s="561"/>
      <c r="Q87" s="562">
        <f t="shared" si="22"/>
        <v>0</v>
      </c>
      <c r="R87" s="561"/>
      <c r="S87" s="561"/>
      <c r="T87" s="561"/>
      <c r="U87" s="562">
        <f t="shared" si="23"/>
        <v>0</v>
      </c>
      <c r="V87" s="563">
        <f>IF(ISBLANK($B87),0,VLOOKUP($B87,Listen!$A$2:$C$44,2,FALSE))</f>
        <v>0</v>
      </c>
      <c r="W87" s="563">
        <f>IF(ISBLANK($B87),0,VLOOKUP($B87,Listen!$A$2:$C$44,3,FALSE))</f>
        <v>0</v>
      </c>
      <c r="X87" s="564">
        <f t="shared" si="26"/>
        <v>0</v>
      </c>
      <c r="Y87" s="564">
        <f t="shared" si="25"/>
        <v>0</v>
      </c>
      <c r="Z87" s="564">
        <f t="shared" si="25"/>
        <v>0</v>
      </c>
      <c r="AA87" s="564">
        <f t="shared" si="25"/>
        <v>0</v>
      </c>
      <c r="AB87" s="564">
        <f t="shared" si="25"/>
        <v>0</v>
      </c>
      <c r="AC87" s="564">
        <f t="shared" si="25"/>
        <v>0</v>
      </c>
      <c r="AD87" s="564">
        <f t="shared" si="25"/>
        <v>0</v>
      </c>
      <c r="AE87" s="562">
        <f t="shared" si="24"/>
        <v>0</v>
      </c>
      <c r="AF87" s="565">
        <f>IF(C87=Allgemeines!$C$12,SAV!$U87-SAV!$AG87,HLOOKUP(Allgemeines!$C$12-1,$AH$4:$AN$300,ROW(C87)-3,FALSE)-$AG87)</f>
        <v>0</v>
      </c>
      <c r="AG87" s="565">
        <f>HLOOKUP(Allgemeines!$C$12,$AH$4:$AN$300,ROW(C87)-3,FALSE)</f>
        <v>0</v>
      </c>
      <c r="AH87" s="562">
        <f t="shared" si="15"/>
        <v>0</v>
      </c>
      <c r="AI87" s="562">
        <f t="shared" si="16"/>
        <v>0</v>
      </c>
      <c r="AJ87" s="562">
        <f t="shared" si="17"/>
        <v>0</v>
      </c>
      <c r="AK87" s="562">
        <f t="shared" si="18"/>
        <v>0</v>
      </c>
      <c r="AL87" s="562">
        <f t="shared" si="19"/>
        <v>0</v>
      </c>
      <c r="AM87" s="562">
        <f t="shared" si="20"/>
        <v>0</v>
      </c>
      <c r="AN87" s="562">
        <f t="shared" si="21"/>
        <v>0</v>
      </c>
      <c r="AO87" s="485"/>
    </row>
    <row r="88" spans="1:41" s="498" customFormat="1" ht="13.8">
      <c r="A88" s="559"/>
      <c r="B88" s="559"/>
      <c r="C88" s="560"/>
      <c r="D88" s="561"/>
      <c r="E88" s="695"/>
      <c r="F88" s="561"/>
      <c r="G88" s="685">
        <f t="shared" si="14"/>
        <v>0</v>
      </c>
      <c r="H88" s="561"/>
      <c r="I88" s="561"/>
      <c r="J88" s="561"/>
      <c r="K88" s="561"/>
      <c r="L88" s="561"/>
      <c r="M88" s="561"/>
      <c r="N88" s="561"/>
      <c r="O88" s="561"/>
      <c r="P88" s="561"/>
      <c r="Q88" s="562">
        <f t="shared" si="22"/>
        <v>0</v>
      </c>
      <c r="R88" s="561"/>
      <c r="S88" s="561"/>
      <c r="T88" s="561"/>
      <c r="U88" s="562">
        <f t="shared" si="23"/>
        <v>0</v>
      </c>
      <c r="V88" s="563">
        <f>IF(ISBLANK($B88),0,VLOOKUP($B88,Listen!$A$2:$C$44,2,FALSE))</f>
        <v>0</v>
      </c>
      <c r="W88" s="563">
        <f>IF(ISBLANK($B88),0,VLOOKUP($B88,Listen!$A$2:$C$44,3,FALSE))</f>
        <v>0</v>
      </c>
      <c r="X88" s="564">
        <f t="shared" si="26"/>
        <v>0</v>
      </c>
      <c r="Y88" s="564">
        <f t="shared" si="25"/>
        <v>0</v>
      </c>
      <c r="Z88" s="564">
        <f t="shared" si="25"/>
        <v>0</v>
      </c>
      <c r="AA88" s="564">
        <f t="shared" si="25"/>
        <v>0</v>
      </c>
      <c r="AB88" s="564">
        <f t="shared" si="25"/>
        <v>0</v>
      </c>
      <c r="AC88" s="564">
        <f t="shared" si="25"/>
        <v>0</v>
      </c>
      <c r="AD88" s="564">
        <f t="shared" si="25"/>
        <v>0</v>
      </c>
      <c r="AE88" s="562">
        <f t="shared" si="24"/>
        <v>0</v>
      </c>
      <c r="AF88" s="565">
        <f>IF(C88=Allgemeines!$C$12,SAV!$U88-SAV!$AG88,HLOOKUP(Allgemeines!$C$12-1,$AH$4:$AN$300,ROW(C88)-3,FALSE)-$AG88)</f>
        <v>0</v>
      </c>
      <c r="AG88" s="565">
        <f>HLOOKUP(Allgemeines!$C$12,$AH$4:$AN$300,ROW(C88)-3,FALSE)</f>
        <v>0</v>
      </c>
      <c r="AH88" s="562">
        <f t="shared" si="15"/>
        <v>0</v>
      </c>
      <c r="AI88" s="562">
        <f t="shared" si="16"/>
        <v>0</v>
      </c>
      <c r="AJ88" s="562">
        <f t="shared" si="17"/>
        <v>0</v>
      </c>
      <c r="AK88" s="562">
        <f t="shared" si="18"/>
        <v>0</v>
      </c>
      <c r="AL88" s="562">
        <f t="shared" si="19"/>
        <v>0</v>
      </c>
      <c r="AM88" s="562">
        <f t="shared" si="20"/>
        <v>0</v>
      </c>
      <c r="AN88" s="562">
        <f t="shared" si="21"/>
        <v>0</v>
      </c>
      <c r="AO88" s="485"/>
    </row>
    <row r="89" spans="1:41" s="498" customFormat="1" ht="13.8">
      <c r="A89" s="559"/>
      <c r="B89" s="559"/>
      <c r="C89" s="560"/>
      <c r="D89" s="561"/>
      <c r="E89" s="695"/>
      <c r="F89" s="561"/>
      <c r="G89" s="685">
        <f t="shared" si="14"/>
        <v>0</v>
      </c>
      <c r="H89" s="561"/>
      <c r="I89" s="561"/>
      <c r="J89" s="561"/>
      <c r="K89" s="561"/>
      <c r="L89" s="561"/>
      <c r="M89" s="561"/>
      <c r="N89" s="561"/>
      <c r="O89" s="561"/>
      <c r="P89" s="561"/>
      <c r="Q89" s="562">
        <f t="shared" si="22"/>
        <v>0</v>
      </c>
      <c r="R89" s="561"/>
      <c r="S89" s="561"/>
      <c r="T89" s="561"/>
      <c r="U89" s="562">
        <f t="shared" si="23"/>
        <v>0</v>
      </c>
      <c r="V89" s="563">
        <f>IF(ISBLANK($B89),0,VLOOKUP($B89,Listen!$A$2:$C$44,2,FALSE))</f>
        <v>0</v>
      </c>
      <c r="W89" s="563">
        <f>IF(ISBLANK($B89),0,VLOOKUP($B89,Listen!$A$2:$C$44,3,FALSE))</f>
        <v>0</v>
      </c>
      <c r="X89" s="564">
        <f t="shared" si="26"/>
        <v>0</v>
      </c>
      <c r="Y89" s="564">
        <f t="shared" si="25"/>
        <v>0</v>
      </c>
      <c r="Z89" s="564">
        <f t="shared" si="25"/>
        <v>0</v>
      </c>
      <c r="AA89" s="564">
        <f t="shared" si="25"/>
        <v>0</v>
      </c>
      <c r="AB89" s="564">
        <f t="shared" si="25"/>
        <v>0</v>
      </c>
      <c r="AC89" s="564">
        <f t="shared" si="25"/>
        <v>0</v>
      </c>
      <c r="AD89" s="564">
        <f t="shared" si="25"/>
        <v>0</v>
      </c>
      <c r="AE89" s="562">
        <f t="shared" si="24"/>
        <v>0</v>
      </c>
      <c r="AF89" s="565">
        <f>IF(C89=Allgemeines!$C$12,SAV!$U89-SAV!$AG89,HLOOKUP(Allgemeines!$C$12-1,$AH$4:$AN$300,ROW(C89)-3,FALSE)-$AG89)</f>
        <v>0</v>
      </c>
      <c r="AG89" s="565">
        <f>HLOOKUP(Allgemeines!$C$12,$AH$4:$AN$300,ROW(C89)-3,FALSE)</f>
        <v>0</v>
      </c>
      <c r="AH89" s="562">
        <f t="shared" si="15"/>
        <v>0</v>
      </c>
      <c r="AI89" s="562">
        <f t="shared" si="16"/>
        <v>0</v>
      </c>
      <c r="AJ89" s="562">
        <f t="shared" si="17"/>
        <v>0</v>
      </c>
      <c r="AK89" s="562">
        <f t="shared" si="18"/>
        <v>0</v>
      </c>
      <c r="AL89" s="562">
        <f t="shared" si="19"/>
        <v>0</v>
      </c>
      <c r="AM89" s="562">
        <f t="shared" si="20"/>
        <v>0</v>
      </c>
      <c r="AN89" s="562">
        <f t="shared" si="21"/>
        <v>0</v>
      </c>
      <c r="AO89" s="485"/>
    </row>
    <row r="90" spans="1:41" s="498" customFormat="1" ht="13.8">
      <c r="A90" s="559"/>
      <c r="B90" s="559"/>
      <c r="C90" s="560"/>
      <c r="D90" s="561"/>
      <c r="E90" s="695"/>
      <c r="F90" s="561"/>
      <c r="G90" s="685">
        <f t="shared" si="14"/>
        <v>0</v>
      </c>
      <c r="H90" s="561"/>
      <c r="I90" s="561"/>
      <c r="J90" s="561"/>
      <c r="K90" s="561"/>
      <c r="L90" s="561"/>
      <c r="M90" s="561"/>
      <c r="N90" s="561"/>
      <c r="O90" s="561"/>
      <c r="P90" s="561"/>
      <c r="Q90" s="562">
        <f t="shared" si="22"/>
        <v>0</v>
      </c>
      <c r="R90" s="561"/>
      <c r="S90" s="561"/>
      <c r="T90" s="561"/>
      <c r="U90" s="562">
        <f t="shared" si="23"/>
        <v>0</v>
      </c>
      <c r="V90" s="563">
        <f>IF(ISBLANK($B90),0,VLOOKUP($B90,Listen!$A$2:$C$44,2,FALSE))</f>
        <v>0</v>
      </c>
      <c r="W90" s="563">
        <f>IF(ISBLANK($B90),0,VLOOKUP($B90,Listen!$A$2:$C$44,3,FALSE))</f>
        <v>0</v>
      </c>
      <c r="X90" s="564">
        <f t="shared" si="26"/>
        <v>0</v>
      </c>
      <c r="Y90" s="564">
        <f t="shared" si="25"/>
        <v>0</v>
      </c>
      <c r="Z90" s="564">
        <f t="shared" si="25"/>
        <v>0</v>
      </c>
      <c r="AA90" s="564">
        <f t="shared" si="25"/>
        <v>0</v>
      </c>
      <c r="AB90" s="564">
        <f t="shared" si="25"/>
        <v>0</v>
      </c>
      <c r="AC90" s="564">
        <f t="shared" si="25"/>
        <v>0</v>
      </c>
      <c r="AD90" s="564">
        <f t="shared" si="25"/>
        <v>0</v>
      </c>
      <c r="AE90" s="562">
        <f t="shared" si="24"/>
        <v>0</v>
      </c>
      <c r="AF90" s="565">
        <f>IF(C90=Allgemeines!$C$12,SAV!$U90-SAV!$AG90,HLOOKUP(Allgemeines!$C$12-1,$AH$4:$AN$300,ROW(C90)-3,FALSE)-$AG90)</f>
        <v>0</v>
      </c>
      <c r="AG90" s="565">
        <f>HLOOKUP(Allgemeines!$C$12,$AH$4:$AN$300,ROW(C90)-3,FALSE)</f>
        <v>0</v>
      </c>
      <c r="AH90" s="562">
        <f t="shared" si="15"/>
        <v>0</v>
      </c>
      <c r="AI90" s="562">
        <f t="shared" si="16"/>
        <v>0</v>
      </c>
      <c r="AJ90" s="562">
        <f t="shared" si="17"/>
        <v>0</v>
      </c>
      <c r="AK90" s="562">
        <f t="shared" si="18"/>
        <v>0</v>
      </c>
      <c r="AL90" s="562">
        <f t="shared" si="19"/>
        <v>0</v>
      </c>
      <c r="AM90" s="562">
        <f t="shared" si="20"/>
        <v>0</v>
      </c>
      <c r="AN90" s="562">
        <f t="shared" si="21"/>
        <v>0</v>
      </c>
      <c r="AO90" s="485"/>
    </row>
    <row r="91" spans="1:41" s="498" customFormat="1" ht="13.8">
      <c r="A91" s="559"/>
      <c r="B91" s="559"/>
      <c r="C91" s="560"/>
      <c r="D91" s="561"/>
      <c r="E91" s="695"/>
      <c r="F91" s="561"/>
      <c r="G91" s="685">
        <f t="shared" si="14"/>
        <v>0</v>
      </c>
      <c r="H91" s="561"/>
      <c r="I91" s="561"/>
      <c r="J91" s="561"/>
      <c r="K91" s="561"/>
      <c r="L91" s="561"/>
      <c r="M91" s="561"/>
      <c r="N91" s="561"/>
      <c r="O91" s="561"/>
      <c r="P91" s="561"/>
      <c r="Q91" s="562">
        <f t="shared" si="22"/>
        <v>0</v>
      </c>
      <c r="R91" s="561"/>
      <c r="S91" s="561"/>
      <c r="T91" s="561"/>
      <c r="U91" s="562">
        <f t="shared" si="23"/>
        <v>0</v>
      </c>
      <c r="V91" s="563">
        <f>IF(ISBLANK($B91),0,VLOOKUP($B91,Listen!$A$2:$C$44,2,FALSE))</f>
        <v>0</v>
      </c>
      <c r="W91" s="563">
        <f>IF(ISBLANK($B91),0,VLOOKUP($B91,Listen!$A$2:$C$44,3,FALSE))</f>
        <v>0</v>
      </c>
      <c r="X91" s="564">
        <f t="shared" si="26"/>
        <v>0</v>
      </c>
      <c r="Y91" s="564">
        <f t="shared" si="25"/>
        <v>0</v>
      </c>
      <c r="Z91" s="564">
        <f t="shared" si="25"/>
        <v>0</v>
      </c>
      <c r="AA91" s="564">
        <f t="shared" si="25"/>
        <v>0</v>
      </c>
      <c r="AB91" s="564">
        <f t="shared" si="25"/>
        <v>0</v>
      </c>
      <c r="AC91" s="564">
        <f t="shared" si="25"/>
        <v>0</v>
      </c>
      <c r="AD91" s="564">
        <f t="shared" si="25"/>
        <v>0</v>
      </c>
      <c r="AE91" s="562">
        <f t="shared" si="24"/>
        <v>0</v>
      </c>
      <c r="AF91" s="565">
        <f>IF(C91=Allgemeines!$C$12,SAV!$U91-SAV!$AG91,HLOOKUP(Allgemeines!$C$12-1,$AH$4:$AN$300,ROW(C91)-3,FALSE)-$AG91)</f>
        <v>0</v>
      </c>
      <c r="AG91" s="565">
        <f>HLOOKUP(Allgemeines!$C$12,$AH$4:$AN$300,ROW(C91)-3,FALSE)</f>
        <v>0</v>
      </c>
      <c r="AH91" s="562">
        <f t="shared" si="15"/>
        <v>0</v>
      </c>
      <c r="AI91" s="562">
        <f t="shared" si="16"/>
        <v>0</v>
      </c>
      <c r="AJ91" s="562">
        <f t="shared" si="17"/>
        <v>0</v>
      </c>
      <c r="AK91" s="562">
        <f t="shared" si="18"/>
        <v>0</v>
      </c>
      <c r="AL91" s="562">
        <f t="shared" si="19"/>
        <v>0</v>
      </c>
      <c r="AM91" s="562">
        <f t="shared" si="20"/>
        <v>0</v>
      </c>
      <c r="AN91" s="562">
        <f t="shared" si="21"/>
        <v>0</v>
      </c>
      <c r="AO91" s="485"/>
    </row>
    <row r="92" spans="1:41" s="498" customFormat="1" ht="13.8">
      <c r="A92" s="559"/>
      <c r="B92" s="559"/>
      <c r="C92" s="560"/>
      <c r="D92" s="561"/>
      <c r="E92" s="695"/>
      <c r="F92" s="561"/>
      <c r="G92" s="685">
        <f t="shared" si="14"/>
        <v>0</v>
      </c>
      <c r="H92" s="561"/>
      <c r="I92" s="561"/>
      <c r="J92" s="561"/>
      <c r="K92" s="561"/>
      <c r="L92" s="561"/>
      <c r="M92" s="561"/>
      <c r="N92" s="561"/>
      <c r="O92" s="561"/>
      <c r="P92" s="561"/>
      <c r="Q92" s="562">
        <f t="shared" si="22"/>
        <v>0</v>
      </c>
      <c r="R92" s="561"/>
      <c r="S92" s="561"/>
      <c r="T92" s="561"/>
      <c r="U92" s="562">
        <f t="shared" si="23"/>
        <v>0</v>
      </c>
      <c r="V92" s="563">
        <f>IF(ISBLANK($B92),0,VLOOKUP($B92,Listen!$A$2:$C$44,2,FALSE))</f>
        <v>0</v>
      </c>
      <c r="W92" s="563">
        <f>IF(ISBLANK($B92),0,VLOOKUP($B92,Listen!$A$2:$C$44,3,FALSE))</f>
        <v>0</v>
      </c>
      <c r="X92" s="564">
        <f t="shared" si="26"/>
        <v>0</v>
      </c>
      <c r="Y92" s="564">
        <f t="shared" si="25"/>
        <v>0</v>
      </c>
      <c r="Z92" s="564">
        <f t="shared" si="25"/>
        <v>0</v>
      </c>
      <c r="AA92" s="564">
        <f t="shared" si="25"/>
        <v>0</v>
      </c>
      <c r="AB92" s="564">
        <f t="shared" si="25"/>
        <v>0</v>
      </c>
      <c r="AC92" s="564">
        <f t="shared" si="25"/>
        <v>0</v>
      </c>
      <c r="AD92" s="564">
        <f t="shared" si="25"/>
        <v>0</v>
      </c>
      <c r="AE92" s="562">
        <f t="shared" si="24"/>
        <v>0</v>
      </c>
      <c r="AF92" s="565">
        <f>IF(C92=Allgemeines!$C$12,SAV!$U92-SAV!$AG92,HLOOKUP(Allgemeines!$C$12-1,$AH$4:$AN$300,ROW(C92)-3,FALSE)-$AG92)</f>
        <v>0</v>
      </c>
      <c r="AG92" s="565">
        <f>HLOOKUP(Allgemeines!$C$12,$AH$4:$AN$300,ROW(C92)-3,FALSE)</f>
        <v>0</v>
      </c>
      <c r="AH92" s="562">
        <f t="shared" si="15"/>
        <v>0</v>
      </c>
      <c r="AI92" s="562">
        <f t="shared" si="16"/>
        <v>0</v>
      </c>
      <c r="AJ92" s="562">
        <f t="shared" si="17"/>
        <v>0</v>
      </c>
      <c r="AK92" s="562">
        <f t="shared" si="18"/>
        <v>0</v>
      </c>
      <c r="AL92" s="562">
        <f t="shared" si="19"/>
        <v>0</v>
      </c>
      <c r="AM92" s="562">
        <f t="shared" si="20"/>
        <v>0</v>
      </c>
      <c r="AN92" s="562">
        <f t="shared" si="21"/>
        <v>0</v>
      </c>
      <c r="AO92" s="485"/>
    </row>
    <row r="93" spans="1:41" s="498" customFormat="1" ht="13.8">
      <c r="A93" s="559"/>
      <c r="B93" s="559"/>
      <c r="C93" s="560"/>
      <c r="D93" s="561"/>
      <c r="E93" s="695"/>
      <c r="F93" s="561"/>
      <c r="G93" s="685">
        <f t="shared" si="14"/>
        <v>0</v>
      </c>
      <c r="H93" s="561"/>
      <c r="I93" s="561"/>
      <c r="J93" s="561"/>
      <c r="K93" s="561"/>
      <c r="L93" s="561"/>
      <c r="M93" s="561"/>
      <c r="N93" s="561"/>
      <c r="O93" s="561"/>
      <c r="P93" s="561"/>
      <c r="Q93" s="562">
        <f t="shared" si="22"/>
        <v>0</v>
      </c>
      <c r="R93" s="561"/>
      <c r="S93" s="561"/>
      <c r="T93" s="561"/>
      <c r="U93" s="562">
        <f t="shared" si="23"/>
        <v>0</v>
      </c>
      <c r="V93" s="563">
        <f>IF(ISBLANK($B93),0,VLOOKUP($B93,Listen!$A$2:$C$44,2,FALSE))</f>
        <v>0</v>
      </c>
      <c r="W93" s="563">
        <f>IF(ISBLANK($B93),0,VLOOKUP($B93,Listen!$A$2:$C$44,3,FALSE))</f>
        <v>0</v>
      </c>
      <c r="X93" s="564">
        <f t="shared" si="26"/>
        <v>0</v>
      </c>
      <c r="Y93" s="564">
        <f t="shared" si="25"/>
        <v>0</v>
      </c>
      <c r="Z93" s="564">
        <f t="shared" si="25"/>
        <v>0</v>
      </c>
      <c r="AA93" s="564">
        <f t="shared" si="25"/>
        <v>0</v>
      </c>
      <c r="AB93" s="564">
        <f t="shared" si="25"/>
        <v>0</v>
      </c>
      <c r="AC93" s="564">
        <f t="shared" si="25"/>
        <v>0</v>
      </c>
      <c r="AD93" s="564">
        <f t="shared" si="25"/>
        <v>0</v>
      </c>
      <c r="AE93" s="562">
        <f t="shared" si="24"/>
        <v>0</v>
      </c>
      <c r="AF93" s="565">
        <f>IF(C93=Allgemeines!$C$12,SAV!$U93-SAV!$AG93,HLOOKUP(Allgemeines!$C$12-1,$AH$4:$AN$300,ROW(C93)-3,FALSE)-$AG93)</f>
        <v>0</v>
      </c>
      <c r="AG93" s="565">
        <f>HLOOKUP(Allgemeines!$C$12,$AH$4:$AN$300,ROW(C93)-3,FALSE)</f>
        <v>0</v>
      </c>
      <c r="AH93" s="562">
        <f t="shared" si="15"/>
        <v>0</v>
      </c>
      <c r="AI93" s="562">
        <f t="shared" si="16"/>
        <v>0</v>
      </c>
      <c r="AJ93" s="562">
        <f t="shared" si="17"/>
        <v>0</v>
      </c>
      <c r="AK93" s="562">
        <f t="shared" si="18"/>
        <v>0</v>
      </c>
      <c r="AL93" s="562">
        <f t="shared" si="19"/>
        <v>0</v>
      </c>
      <c r="AM93" s="562">
        <f t="shared" si="20"/>
        <v>0</v>
      </c>
      <c r="AN93" s="562">
        <f t="shared" si="21"/>
        <v>0</v>
      </c>
      <c r="AO93" s="485"/>
    </row>
    <row r="94" spans="1:41" s="498" customFormat="1" ht="13.8">
      <c r="A94" s="559"/>
      <c r="B94" s="559"/>
      <c r="C94" s="560"/>
      <c r="D94" s="561"/>
      <c r="E94" s="695"/>
      <c r="F94" s="561"/>
      <c r="G94" s="685">
        <f t="shared" si="14"/>
        <v>0</v>
      </c>
      <c r="H94" s="561"/>
      <c r="I94" s="561"/>
      <c r="J94" s="561"/>
      <c r="K94" s="561"/>
      <c r="L94" s="561"/>
      <c r="M94" s="561"/>
      <c r="N94" s="561"/>
      <c r="O94" s="561"/>
      <c r="P94" s="561"/>
      <c r="Q94" s="562">
        <f t="shared" si="22"/>
        <v>0</v>
      </c>
      <c r="R94" s="561"/>
      <c r="S94" s="561"/>
      <c r="T94" s="561"/>
      <c r="U94" s="562">
        <f t="shared" si="23"/>
        <v>0</v>
      </c>
      <c r="V94" s="563">
        <f>IF(ISBLANK($B94),0,VLOOKUP($B94,Listen!$A$2:$C$44,2,FALSE))</f>
        <v>0</v>
      </c>
      <c r="W94" s="563">
        <f>IF(ISBLANK($B94),0,VLOOKUP($B94,Listen!$A$2:$C$44,3,FALSE))</f>
        <v>0</v>
      </c>
      <c r="X94" s="564">
        <f t="shared" si="26"/>
        <v>0</v>
      </c>
      <c r="Y94" s="564">
        <f t="shared" si="25"/>
        <v>0</v>
      </c>
      <c r="Z94" s="564">
        <f t="shared" si="25"/>
        <v>0</v>
      </c>
      <c r="AA94" s="564">
        <f t="shared" si="25"/>
        <v>0</v>
      </c>
      <c r="AB94" s="564">
        <f t="shared" si="25"/>
        <v>0</v>
      </c>
      <c r="AC94" s="564">
        <f t="shared" si="25"/>
        <v>0</v>
      </c>
      <c r="AD94" s="564">
        <f t="shared" si="25"/>
        <v>0</v>
      </c>
      <c r="AE94" s="562">
        <f t="shared" si="24"/>
        <v>0</v>
      </c>
      <c r="AF94" s="565">
        <f>IF(C94=Allgemeines!$C$12,SAV!$U94-SAV!$AG94,HLOOKUP(Allgemeines!$C$12-1,$AH$4:$AN$300,ROW(C94)-3,FALSE)-$AG94)</f>
        <v>0</v>
      </c>
      <c r="AG94" s="565">
        <f>HLOOKUP(Allgemeines!$C$12,$AH$4:$AN$300,ROW(C94)-3,FALSE)</f>
        <v>0</v>
      </c>
      <c r="AH94" s="562">
        <f t="shared" si="15"/>
        <v>0</v>
      </c>
      <c r="AI94" s="562">
        <f t="shared" si="16"/>
        <v>0</v>
      </c>
      <c r="AJ94" s="562">
        <f t="shared" si="17"/>
        <v>0</v>
      </c>
      <c r="AK94" s="562">
        <f t="shared" si="18"/>
        <v>0</v>
      </c>
      <c r="AL94" s="562">
        <f t="shared" si="19"/>
        <v>0</v>
      </c>
      <c r="AM94" s="562">
        <f t="shared" si="20"/>
        <v>0</v>
      </c>
      <c r="AN94" s="562">
        <f t="shared" si="21"/>
        <v>0</v>
      </c>
      <c r="AO94" s="485"/>
    </row>
    <row r="95" spans="1:41" s="498" customFormat="1" ht="13.8">
      <c r="A95" s="559"/>
      <c r="B95" s="559"/>
      <c r="C95" s="560"/>
      <c r="D95" s="561"/>
      <c r="E95" s="695"/>
      <c r="F95" s="561"/>
      <c r="G95" s="685">
        <f t="shared" si="14"/>
        <v>0</v>
      </c>
      <c r="H95" s="561"/>
      <c r="I95" s="561"/>
      <c r="J95" s="561"/>
      <c r="K95" s="561"/>
      <c r="L95" s="561"/>
      <c r="M95" s="561"/>
      <c r="N95" s="561"/>
      <c r="O95" s="561"/>
      <c r="P95" s="561"/>
      <c r="Q95" s="562">
        <f t="shared" si="22"/>
        <v>0</v>
      </c>
      <c r="R95" s="561"/>
      <c r="S95" s="561"/>
      <c r="T95" s="561"/>
      <c r="U95" s="562">
        <f t="shared" si="23"/>
        <v>0</v>
      </c>
      <c r="V95" s="563">
        <f>IF(ISBLANK($B95),0,VLOOKUP($B95,Listen!$A$2:$C$44,2,FALSE))</f>
        <v>0</v>
      </c>
      <c r="W95" s="563">
        <f>IF(ISBLANK($B95),0,VLOOKUP($B95,Listen!$A$2:$C$44,3,FALSE))</f>
        <v>0</v>
      </c>
      <c r="X95" s="564">
        <f t="shared" si="26"/>
        <v>0</v>
      </c>
      <c r="Y95" s="564">
        <f t="shared" si="25"/>
        <v>0</v>
      </c>
      <c r="Z95" s="564">
        <f t="shared" si="25"/>
        <v>0</v>
      </c>
      <c r="AA95" s="564">
        <f t="shared" si="25"/>
        <v>0</v>
      </c>
      <c r="AB95" s="564">
        <f t="shared" si="25"/>
        <v>0</v>
      </c>
      <c r="AC95" s="564">
        <f t="shared" si="25"/>
        <v>0</v>
      </c>
      <c r="AD95" s="564">
        <f t="shared" si="25"/>
        <v>0</v>
      </c>
      <c r="AE95" s="562">
        <f t="shared" si="24"/>
        <v>0</v>
      </c>
      <c r="AF95" s="565">
        <f>IF(C95=Allgemeines!$C$12,SAV!$U95-SAV!$AG95,HLOOKUP(Allgemeines!$C$12-1,$AH$4:$AN$300,ROW(C95)-3,FALSE)-$AG95)</f>
        <v>0</v>
      </c>
      <c r="AG95" s="565">
        <f>HLOOKUP(Allgemeines!$C$12,$AH$4:$AN$300,ROW(C95)-3,FALSE)</f>
        <v>0</v>
      </c>
      <c r="AH95" s="562">
        <f t="shared" si="15"/>
        <v>0</v>
      </c>
      <c r="AI95" s="562">
        <f t="shared" si="16"/>
        <v>0</v>
      </c>
      <c r="AJ95" s="562">
        <f t="shared" si="17"/>
        <v>0</v>
      </c>
      <c r="AK95" s="562">
        <f t="shared" si="18"/>
        <v>0</v>
      </c>
      <c r="AL95" s="562">
        <f t="shared" si="19"/>
        <v>0</v>
      </c>
      <c r="AM95" s="562">
        <f t="shared" si="20"/>
        <v>0</v>
      </c>
      <c r="AN95" s="562">
        <f t="shared" si="21"/>
        <v>0</v>
      </c>
      <c r="AO95" s="485"/>
    </row>
    <row r="96" spans="1:41" s="498" customFormat="1" ht="13.8">
      <c r="A96" s="559"/>
      <c r="B96" s="559"/>
      <c r="C96" s="560"/>
      <c r="D96" s="561"/>
      <c r="E96" s="695"/>
      <c r="F96" s="561"/>
      <c r="G96" s="685">
        <f t="shared" si="14"/>
        <v>0</v>
      </c>
      <c r="H96" s="561"/>
      <c r="I96" s="561"/>
      <c r="J96" s="561"/>
      <c r="K96" s="561"/>
      <c r="L96" s="561"/>
      <c r="M96" s="561"/>
      <c r="N96" s="561"/>
      <c r="O96" s="561"/>
      <c r="P96" s="561"/>
      <c r="Q96" s="562">
        <f t="shared" si="22"/>
        <v>0</v>
      </c>
      <c r="R96" s="561"/>
      <c r="S96" s="561"/>
      <c r="T96" s="561"/>
      <c r="U96" s="562">
        <f t="shared" si="23"/>
        <v>0</v>
      </c>
      <c r="V96" s="563">
        <f>IF(ISBLANK($B96),0,VLOOKUP($B96,Listen!$A$2:$C$44,2,FALSE))</f>
        <v>0</v>
      </c>
      <c r="W96" s="563">
        <f>IF(ISBLANK($B96),0,VLOOKUP($B96,Listen!$A$2:$C$44,3,FALSE))</f>
        <v>0</v>
      </c>
      <c r="X96" s="564">
        <f t="shared" si="26"/>
        <v>0</v>
      </c>
      <c r="Y96" s="564">
        <f t="shared" si="25"/>
        <v>0</v>
      </c>
      <c r="Z96" s="564">
        <f t="shared" si="25"/>
        <v>0</v>
      </c>
      <c r="AA96" s="564">
        <f t="shared" si="25"/>
        <v>0</v>
      </c>
      <c r="AB96" s="564">
        <f t="shared" si="25"/>
        <v>0</v>
      </c>
      <c r="AC96" s="564">
        <f t="shared" si="25"/>
        <v>0</v>
      </c>
      <c r="AD96" s="564">
        <f t="shared" si="25"/>
        <v>0</v>
      </c>
      <c r="AE96" s="562">
        <f t="shared" si="24"/>
        <v>0</v>
      </c>
      <c r="AF96" s="565">
        <f>IF(C96=Allgemeines!$C$12,SAV!$U96-SAV!$AG96,HLOOKUP(Allgemeines!$C$12-1,$AH$4:$AN$300,ROW(C96)-3,FALSE)-$AG96)</f>
        <v>0</v>
      </c>
      <c r="AG96" s="565">
        <f>HLOOKUP(Allgemeines!$C$12,$AH$4:$AN$300,ROW(C96)-3,FALSE)</f>
        <v>0</v>
      </c>
      <c r="AH96" s="562">
        <f t="shared" si="15"/>
        <v>0</v>
      </c>
      <c r="AI96" s="562">
        <f t="shared" si="16"/>
        <v>0</v>
      </c>
      <c r="AJ96" s="562">
        <f t="shared" si="17"/>
        <v>0</v>
      </c>
      <c r="AK96" s="562">
        <f t="shared" si="18"/>
        <v>0</v>
      </c>
      <c r="AL96" s="562">
        <f t="shared" si="19"/>
        <v>0</v>
      </c>
      <c r="AM96" s="562">
        <f t="shared" si="20"/>
        <v>0</v>
      </c>
      <c r="AN96" s="562">
        <f t="shared" si="21"/>
        <v>0</v>
      </c>
      <c r="AO96" s="485"/>
    </row>
    <row r="97" spans="1:41" s="498" customFormat="1" ht="13.8">
      <c r="A97" s="559"/>
      <c r="B97" s="559"/>
      <c r="C97" s="560"/>
      <c r="D97" s="561"/>
      <c r="E97" s="695"/>
      <c r="F97" s="561"/>
      <c r="G97" s="685">
        <f t="shared" si="14"/>
        <v>0</v>
      </c>
      <c r="H97" s="561"/>
      <c r="I97" s="561"/>
      <c r="J97" s="561"/>
      <c r="K97" s="561"/>
      <c r="L97" s="561"/>
      <c r="M97" s="561"/>
      <c r="N97" s="561"/>
      <c r="O97" s="561"/>
      <c r="P97" s="561"/>
      <c r="Q97" s="562">
        <f t="shared" si="22"/>
        <v>0</v>
      </c>
      <c r="R97" s="561"/>
      <c r="S97" s="561"/>
      <c r="T97" s="561"/>
      <c r="U97" s="562">
        <f t="shared" si="23"/>
        <v>0</v>
      </c>
      <c r="V97" s="563">
        <f>IF(ISBLANK($B97),0,VLOOKUP($B97,Listen!$A$2:$C$44,2,FALSE))</f>
        <v>0</v>
      </c>
      <c r="W97" s="563">
        <f>IF(ISBLANK($B97),0,VLOOKUP($B97,Listen!$A$2:$C$44,3,FALSE))</f>
        <v>0</v>
      </c>
      <c r="X97" s="564">
        <f t="shared" si="26"/>
        <v>0</v>
      </c>
      <c r="Y97" s="564">
        <f t="shared" si="25"/>
        <v>0</v>
      </c>
      <c r="Z97" s="564">
        <f t="shared" si="25"/>
        <v>0</v>
      </c>
      <c r="AA97" s="564">
        <f t="shared" si="25"/>
        <v>0</v>
      </c>
      <c r="AB97" s="564">
        <f t="shared" si="25"/>
        <v>0</v>
      </c>
      <c r="AC97" s="564">
        <f t="shared" si="25"/>
        <v>0</v>
      </c>
      <c r="AD97" s="564">
        <f t="shared" si="25"/>
        <v>0</v>
      </c>
      <c r="AE97" s="562">
        <f t="shared" si="24"/>
        <v>0</v>
      </c>
      <c r="AF97" s="565">
        <f>IF(C97=Allgemeines!$C$12,SAV!$U97-SAV!$AG97,HLOOKUP(Allgemeines!$C$12-1,$AH$4:$AN$300,ROW(C97)-3,FALSE)-$AG97)</f>
        <v>0</v>
      </c>
      <c r="AG97" s="565">
        <f>HLOOKUP(Allgemeines!$C$12,$AH$4:$AN$300,ROW(C97)-3,FALSE)</f>
        <v>0</v>
      </c>
      <c r="AH97" s="562">
        <f t="shared" si="15"/>
        <v>0</v>
      </c>
      <c r="AI97" s="562">
        <f t="shared" si="16"/>
        <v>0</v>
      </c>
      <c r="AJ97" s="562">
        <f t="shared" si="17"/>
        <v>0</v>
      </c>
      <c r="AK97" s="562">
        <f t="shared" si="18"/>
        <v>0</v>
      </c>
      <c r="AL97" s="562">
        <f t="shared" si="19"/>
        <v>0</v>
      </c>
      <c r="AM97" s="562">
        <f t="shared" si="20"/>
        <v>0</v>
      </c>
      <c r="AN97" s="562">
        <f t="shared" si="21"/>
        <v>0</v>
      </c>
      <c r="AO97" s="485"/>
    </row>
    <row r="98" spans="1:41" s="498" customFormat="1" ht="13.8">
      <c r="A98" s="559"/>
      <c r="B98" s="559"/>
      <c r="C98" s="560"/>
      <c r="D98" s="561"/>
      <c r="E98" s="695"/>
      <c r="F98" s="561"/>
      <c r="G98" s="685">
        <f t="shared" si="14"/>
        <v>0</v>
      </c>
      <c r="H98" s="561"/>
      <c r="I98" s="561"/>
      <c r="J98" s="561"/>
      <c r="K98" s="561"/>
      <c r="L98" s="561"/>
      <c r="M98" s="561"/>
      <c r="N98" s="561"/>
      <c r="O98" s="561"/>
      <c r="P98" s="561"/>
      <c r="Q98" s="562">
        <f t="shared" si="22"/>
        <v>0</v>
      </c>
      <c r="R98" s="561"/>
      <c r="S98" s="561"/>
      <c r="T98" s="561"/>
      <c r="U98" s="562">
        <f t="shared" si="23"/>
        <v>0</v>
      </c>
      <c r="V98" s="563">
        <f>IF(ISBLANK($B98),0,VLOOKUP($B98,Listen!$A$2:$C$44,2,FALSE))</f>
        <v>0</v>
      </c>
      <c r="W98" s="563">
        <f>IF(ISBLANK($B98),0,VLOOKUP($B98,Listen!$A$2:$C$44,3,FALSE))</f>
        <v>0</v>
      </c>
      <c r="X98" s="564">
        <f t="shared" si="26"/>
        <v>0</v>
      </c>
      <c r="Y98" s="564">
        <f t="shared" si="25"/>
        <v>0</v>
      </c>
      <c r="Z98" s="564">
        <f t="shared" si="25"/>
        <v>0</v>
      </c>
      <c r="AA98" s="564">
        <f t="shared" si="25"/>
        <v>0</v>
      </c>
      <c r="AB98" s="564">
        <f t="shared" si="25"/>
        <v>0</v>
      </c>
      <c r="AC98" s="564">
        <f t="shared" si="25"/>
        <v>0</v>
      </c>
      <c r="AD98" s="564">
        <f t="shared" si="25"/>
        <v>0</v>
      </c>
      <c r="AE98" s="562">
        <f t="shared" si="24"/>
        <v>0</v>
      </c>
      <c r="AF98" s="565">
        <f>IF(C98=Allgemeines!$C$12,SAV!$U98-SAV!$AG98,HLOOKUP(Allgemeines!$C$12-1,$AH$4:$AN$300,ROW(C98)-3,FALSE)-$AG98)</f>
        <v>0</v>
      </c>
      <c r="AG98" s="565">
        <f>HLOOKUP(Allgemeines!$C$12,$AH$4:$AN$300,ROW(C98)-3,FALSE)</f>
        <v>0</v>
      </c>
      <c r="AH98" s="562">
        <f t="shared" si="15"/>
        <v>0</v>
      </c>
      <c r="AI98" s="562">
        <f t="shared" si="16"/>
        <v>0</v>
      </c>
      <c r="AJ98" s="562">
        <f t="shared" si="17"/>
        <v>0</v>
      </c>
      <c r="AK98" s="562">
        <f t="shared" si="18"/>
        <v>0</v>
      </c>
      <c r="AL98" s="562">
        <f t="shared" si="19"/>
        <v>0</v>
      </c>
      <c r="AM98" s="562">
        <f t="shared" si="20"/>
        <v>0</v>
      </c>
      <c r="AN98" s="562">
        <f t="shared" si="21"/>
        <v>0</v>
      </c>
      <c r="AO98" s="485"/>
    </row>
    <row r="99" spans="1:41" s="498" customFormat="1" ht="13.8">
      <c r="A99" s="559"/>
      <c r="B99" s="559"/>
      <c r="C99" s="560"/>
      <c r="D99" s="561"/>
      <c r="E99" s="695"/>
      <c r="F99" s="561"/>
      <c r="G99" s="685">
        <f t="shared" si="14"/>
        <v>0</v>
      </c>
      <c r="H99" s="561"/>
      <c r="I99" s="561"/>
      <c r="J99" s="561"/>
      <c r="K99" s="561"/>
      <c r="L99" s="561"/>
      <c r="M99" s="561"/>
      <c r="N99" s="561"/>
      <c r="O99" s="561"/>
      <c r="P99" s="561"/>
      <c r="Q99" s="562">
        <f t="shared" si="22"/>
        <v>0</v>
      </c>
      <c r="R99" s="561"/>
      <c r="S99" s="561"/>
      <c r="T99" s="561"/>
      <c r="U99" s="562">
        <f t="shared" si="23"/>
        <v>0</v>
      </c>
      <c r="V99" s="563">
        <f>IF(ISBLANK($B99),0,VLOOKUP($B99,Listen!$A$2:$C$44,2,FALSE))</f>
        <v>0</v>
      </c>
      <c r="W99" s="563">
        <f>IF(ISBLANK($B99),0,VLOOKUP($B99,Listen!$A$2:$C$44,3,FALSE))</f>
        <v>0</v>
      </c>
      <c r="X99" s="564">
        <f t="shared" si="26"/>
        <v>0</v>
      </c>
      <c r="Y99" s="564">
        <f t="shared" si="25"/>
        <v>0</v>
      </c>
      <c r="Z99" s="564">
        <f t="shared" si="25"/>
        <v>0</v>
      </c>
      <c r="AA99" s="564">
        <f t="shared" si="25"/>
        <v>0</v>
      </c>
      <c r="AB99" s="564">
        <f t="shared" si="25"/>
        <v>0</v>
      </c>
      <c r="AC99" s="564">
        <f t="shared" si="25"/>
        <v>0</v>
      </c>
      <c r="AD99" s="564">
        <f t="shared" si="25"/>
        <v>0</v>
      </c>
      <c r="AE99" s="562">
        <f t="shared" si="24"/>
        <v>0</v>
      </c>
      <c r="AF99" s="565">
        <f>IF(C99=Allgemeines!$C$12,SAV!$U99-SAV!$AG99,HLOOKUP(Allgemeines!$C$12-1,$AH$4:$AN$300,ROW(C99)-3,FALSE)-$AG99)</f>
        <v>0</v>
      </c>
      <c r="AG99" s="565">
        <f>HLOOKUP(Allgemeines!$C$12,$AH$4:$AN$300,ROW(C99)-3,FALSE)</f>
        <v>0</v>
      </c>
      <c r="AH99" s="562">
        <f t="shared" si="15"/>
        <v>0</v>
      </c>
      <c r="AI99" s="562">
        <f t="shared" si="16"/>
        <v>0</v>
      </c>
      <c r="AJ99" s="562">
        <f t="shared" si="17"/>
        <v>0</v>
      </c>
      <c r="AK99" s="562">
        <f t="shared" si="18"/>
        <v>0</v>
      </c>
      <c r="AL99" s="562">
        <f t="shared" si="19"/>
        <v>0</v>
      </c>
      <c r="AM99" s="562">
        <f t="shared" si="20"/>
        <v>0</v>
      </c>
      <c r="AN99" s="562">
        <f t="shared" si="21"/>
        <v>0</v>
      </c>
      <c r="AO99" s="485"/>
    </row>
    <row r="100" spans="1:41" s="498" customFormat="1" ht="13.8">
      <c r="A100" s="559"/>
      <c r="B100" s="559"/>
      <c r="C100" s="560"/>
      <c r="D100" s="561"/>
      <c r="E100" s="695"/>
      <c r="F100" s="561"/>
      <c r="G100" s="685">
        <f t="shared" si="14"/>
        <v>0</v>
      </c>
      <c r="H100" s="561"/>
      <c r="I100" s="561"/>
      <c r="J100" s="561"/>
      <c r="K100" s="561"/>
      <c r="L100" s="561"/>
      <c r="M100" s="561"/>
      <c r="N100" s="561"/>
      <c r="O100" s="561"/>
      <c r="P100" s="561"/>
      <c r="Q100" s="562">
        <f t="shared" si="22"/>
        <v>0</v>
      </c>
      <c r="R100" s="561"/>
      <c r="S100" s="561"/>
      <c r="T100" s="561"/>
      <c r="U100" s="562">
        <f t="shared" si="23"/>
        <v>0</v>
      </c>
      <c r="V100" s="563">
        <f>IF(ISBLANK($B100),0,VLOOKUP($B100,Listen!$A$2:$C$44,2,FALSE))</f>
        <v>0</v>
      </c>
      <c r="W100" s="563">
        <f>IF(ISBLANK($B100),0,VLOOKUP($B100,Listen!$A$2:$C$44,3,FALSE))</f>
        <v>0</v>
      </c>
      <c r="X100" s="564">
        <f t="shared" si="26"/>
        <v>0</v>
      </c>
      <c r="Y100" s="564">
        <f t="shared" si="25"/>
        <v>0</v>
      </c>
      <c r="Z100" s="564">
        <f t="shared" si="25"/>
        <v>0</v>
      </c>
      <c r="AA100" s="564">
        <f t="shared" si="25"/>
        <v>0</v>
      </c>
      <c r="AB100" s="564">
        <f t="shared" si="25"/>
        <v>0</v>
      </c>
      <c r="AC100" s="564">
        <f t="shared" si="25"/>
        <v>0</v>
      </c>
      <c r="AD100" s="564">
        <f t="shared" si="25"/>
        <v>0</v>
      </c>
      <c r="AE100" s="562">
        <f t="shared" si="24"/>
        <v>0</v>
      </c>
      <c r="AF100" s="565">
        <f>IF(C100=Allgemeines!$C$12,SAV!$U100-SAV!$AG100,HLOOKUP(Allgemeines!$C$12-1,$AH$4:$AN$300,ROW(C100)-3,FALSE)-$AG100)</f>
        <v>0</v>
      </c>
      <c r="AG100" s="565">
        <f>HLOOKUP(Allgemeines!$C$12,$AH$4:$AN$300,ROW(C100)-3,FALSE)</f>
        <v>0</v>
      </c>
      <c r="AH100" s="562">
        <f t="shared" si="15"/>
        <v>0</v>
      </c>
      <c r="AI100" s="562">
        <f t="shared" si="16"/>
        <v>0</v>
      </c>
      <c r="AJ100" s="562">
        <f t="shared" si="17"/>
        <v>0</v>
      </c>
      <c r="AK100" s="562">
        <f t="shared" si="18"/>
        <v>0</v>
      </c>
      <c r="AL100" s="562">
        <f t="shared" si="19"/>
        <v>0</v>
      </c>
      <c r="AM100" s="562">
        <f t="shared" si="20"/>
        <v>0</v>
      </c>
      <c r="AN100" s="562">
        <f t="shared" si="21"/>
        <v>0</v>
      </c>
      <c r="AO100" s="485"/>
    </row>
    <row r="101" spans="1:41" s="498" customFormat="1" ht="13.8">
      <c r="A101" s="559"/>
      <c r="B101" s="559"/>
      <c r="C101" s="560"/>
      <c r="D101" s="561"/>
      <c r="E101" s="695"/>
      <c r="F101" s="561"/>
      <c r="G101" s="685">
        <f t="shared" si="14"/>
        <v>0</v>
      </c>
      <c r="H101" s="561"/>
      <c r="I101" s="561"/>
      <c r="J101" s="561"/>
      <c r="K101" s="561"/>
      <c r="L101" s="561"/>
      <c r="M101" s="561"/>
      <c r="N101" s="561"/>
      <c r="O101" s="561"/>
      <c r="P101" s="561"/>
      <c r="Q101" s="562">
        <f t="shared" si="22"/>
        <v>0</v>
      </c>
      <c r="R101" s="561"/>
      <c r="S101" s="561"/>
      <c r="T101" s="561"/>
      <c r="U101" s="562">
        <f t="shared" si="23"/>
        <v>0</v>
      </c>
      <c r="V101" s="563">
        <f>IF(ISBLANK($B101),0,VLOOKUP($B101,Listen!$A$2:$C$44,2,FALSE))</f>
        <v>0</v>
      </c>
      <c r="W101" s="563">
        <f>IF(ISBLANK($B101),0,VLOOKUP($B101,Listen!$A$2:$C$44,3,FALSE))</f>
        <v>0</v>
      </c>
      <c r="X101" s="564">
        <f t="shared" si="26"/>
        <v>0</v>
      </c>
      <c r="Y101" s="564">
        <f t="shared" si="25"/>
        <v>0</v>
      </c>
      <c r="Z101" s="564">
        <f t="shared" si="25"/>
        <v>0</v>
      </c>
      <c r="AA101" s="564">
        <f t="shared" si="25"/>
        <v>0</v>
      </c>
      <c r="AB101" s="564">
        <f t="shared" si="25"/>
        <v>0</v>
      </c>
      <c r="AC101" s="564">
        <f t="shared" si="25"/>
        <v>0</v>
      </c>
      <c r="AD101" s="564">
        <f t="shared" si="25"/>
        <v>0</v>
      </c>
      <c r="AE101" s="562">
        <f t="shared" si="24"/>
        <v>0</v>
      </c>
      <c r="AF101" s="565">
        <f>IF(C101=Allgemeines!$C$12,SAV!$U101-SAV!$AG101,HLOOKUP(Allgemeines!$C$12-1,$AH$4:$AN$300,ROW(C101)-3,FALSE)-$AG101)</f>
        <v>0</v>
      </c>
      <c r="AG101" s="565">
        <f>HLOOKUP(Allgemeines!$C$12,$AH$4:$AN$300,ROW(C101)-3,FALSE)</f>
        <v>0</v>
      </c>
      <c r="AH101" s="562">
        <f t="shared" si="15"/>
        <v>0</v>
      </c>
      <c r="AI101" s="562">
        <f t="shared" si="16"/>
        <v>0</v>
      </c>
      <c r="AJ101" s="562">
        <f t="shared" si="17"/>
        <v>0</v>
      </c>
      <c r="AK101" s="562">
        <f t="shared" si="18"/>
        <v>0</v>
      </c>
      <c r="AL101" s="562">
        <f t="shared" si="19"/>
        <v>0</v>
      </c>
      <c r="AM101" s="562">
        <f t="shared" si="20"/>
        <v>0</v>
      </c>
      <c r="AN101" s="562">
        <f t="shared" si="21"/>
        <v>0</v>
      </c>
      <c r="AO101" s="485"/>
    </row>
    <row r="102" spans="1:41" s="498" customFormat="1" ht="13.8">
      <c r="A102" s="559"/>
      <c r="B102" s="559"/>
      <c r="C102" s="560"/>
      <c r="D102" s="561"/>
      <c r="E102" s="695"/>
      <c r="F102" s="561"/>
      <c r="G102" s="685">
        <f t="shared" si="14"/>
        <v>0</v>
      </c>
      <c r="H102" s="561"/>
      <c r="I102" s="561"/>
      <c r="J102" s="561"/>
      <c r="K102" s="561"/>
      <c r="L102" s="561"/>
      <c r="M102" s="561"/>
      <c r="N102" s="561"/>
      <c r="O102" s="561"/>
      <c r="P102" s="561"/>
      <c r="Q102" s="562">
        <f t="shared" si="22"/>
        <v>0</v>
      </c>
      <c r="R102" s="561"/>
      <c r="S102" s="561"/>
      <c r="T102" s="561"/>
      <c r="U102" s="562">
        <f t="shared" si="23"/>
        <v>0</v>
      </c>
      <c r="V102" s="563">
        <f>IF(ISBLANK($B102),0,VLOOKUP($B102,Listen!$A$2:$C$44,2,FALSE))</f>
        <v>0</v>
      </c>
      <c r="W102" s="563">
        <f>IF(ISBLANK($B102),0,VLOOKUP($B102,Listen!$A$2:$C$44,3,FALSE))</f>
        <v>0</v>
      </c>
      <c r="X102" s="564">
        <f t="shared" si="26"/>
        <v>0</v>
      </c>
      <c r="Y102" s="564">
        <f t="shared" si="25"/>
        <v>0</v>
      </c>
      <c r="Z102" s="564">
        <f t="shared" si="25"/>
        <v>0</v>
      </c>
      <c r="AA102" s="564">
        <f t="shared" si="25"/>
        <v>0</v>
      </c>
      <c r="AB102" s="564">
        <f t="shared" si="25"/>
        <v>0</v>
      </c>
      <c r="AC102" s="564">
        <f t="shared" si="25"/>
        <v>0</v>
      </c>
      <c r="AD102" s="564">
        <f t="shared" si="25"/>
        <v>0</v>
      </c>
      <c r="AE102" s="562">
        <f t="shared" si="24"/>
        <v>0</v>
      </c>
      <c r="AF102" s="565">
        <f>IF(C102=Allgemeines!$C$12,SAV!$U102-SAV!$AG102,HLOOKUP(Allgemeines!$C$12-1,$AH$4:$AN$300,ROW(C102)-3,FALSE)-$AG102)</f>
        <v>0</v>
      </c>
      <c r="AG102" s="565">
        <f>HLOOKUP(Allgemeines!$C$12,$AH$4:$AN$300,ROW(C102)-3,FALSE)</f>
        <v>0</v>
      </c>
      <c r="AH102" s="562">
        <f t="shared" si="15"/>
        <v>0</v>
      </c>
      <c r="AI102" s="562">
        <f t="shared" si="16"/>
        <v>0</v>
      </c>
      <c r="AJ102" s="562">
        <f t="shared" si="17"/>
        <v>0</v>
      </c>
      <c r="AK102" s="562">
        <f t="shared" si="18"/>
        <v>0</v>
      </c>
      <c r="AL102" s="562">
        <f t="shared" si="19"/>
        <v>0</v>
      </c>
      <c r="AM102" s="562">
        <f t="shared" si="20"/>
        <v>0</v>
      </c>
      <c r="AN102" s="562">
        <f t="shared" si="21"/>
        <v>0</v>
      </c>
      <c r="AO102" s="485"/>
    </row>
    <row r="103" spans="1:41" s="498" customFormat="1" ht="13.8">
      <c r="A103" s="559"/>
      <c r="B103" s="559"/>
      <c r="C103" s="560"/>
      <c r="D103" s="561"/>
      <c r="E103" s="695"/>
      <c r="F103" s="561"/>
      <c r="G103" s="685">
        <f t="shared" si="14"/>
        <v>0</v>
      </c>
      <c r="H103" s="561"/>
      <c r="I103" s="561"/>
      <c r="J103" s="561"/>
      <c r="K103" s="561"/>
      <c r="L103" s="561"/>
      <c r="M103" s="561"/>
      <c r="N103" s="561"/>
      <c r="O103" s="561"/>
      <c r="P103" s="561"/>
      <c r="Q103" s="562">
        <f t="shared" si="22"/>
        <v>0</v>
      </c>
      <c r="R103" s="561"/>
      <c r="S103" s="561"/>
      <c r="T103" s="561"/>
      <c r="U103" s="562">
        <f t="shared" si="23"/>
        <v>0</v>
      </c>
      <c r="V103" s="563">
        <f>IF(ISBLANK($B103),0,VLOOKUP($B103,Listen!$A$2:$C$44,2,FALSE))</f>
        <v>0</v>
      </c>
      <c r="W103" s="563">
        <f>IF(ISBLANK($B103),0,VLOOKUP($B103,Listen!$A$2:$C$44,3,FALSE))</f>
        <v>0</v>
      </c>
      <c r="X103" s="564">
        <f t="shared" si="26"/>
        <v>0</v>
      </c>
      <c r="Y103" s="564">
        <f t="shared" si="25"/>
        <v>0</v>
      </c>
      <c r="Z103" s="564">
        <f t="shared" si="25"/>
        <v>0</v>
      </c>
      <c r="AA103" s="564">
        <f t="shared" si="25"/>
        <v>0</v>
      </c>
      <c r="AB103" s="564">
        <f t="shared" si="25"/>
        <v>0</v>
      </c>
      <c r="AC103" s="564">
        <f t="shared" si="25"/>
        <v>0</v>
      </c>
      <c r="AD103" s="564">
        <f t="shared" si="25"/>
        <v>0</v>
      </c>
      <c r="AE103" s="562">
        <f t="shared" si="24"/>
        <v>0</v>
      </c>
      <c r="AF103" s="565">
        <f>IF(C103=Allgemeines!$C$12,SAV!$U103-SAV!$AG103,HLOOKUP(Allgemeines!$C$12-1,$AH$4:$AN$300,ROW(C103)-3,FALSE)-$AG103)</f>
        <v>0</v>
      </c>
      <c r="AG103" s="565">
        <f>HLOOKUP(Allgemeines!$C$12,$AH$4:$AN$300,ROW(C103)-3,FALSE)</f>
        <v>0</v>
      </c>
      <c r="AH103" s="562">
        <f t="shared" si="15"/>
        <v>0</v>
      </c>
      <c r="AI103" s="562">
        <f t="shared" si="16"/>
        <v>0</v>
      </c>
      <c r="AJ103" s="562">
        <f t="shared" si="17"/>
        <v>0</v>
      </c>
      <c r="AK103" s="562">
        <f t="shared" si="18"/>
        <v>0</v>
      </c>
      <c r="AL103" s="562">
        <f t="shared" si="19"/>
        <v>0</v>
      </c>
      <c r="AM103" s="562">
        <f t="shared" si="20"/>
        <v>0</v>
      </c>
      <c r="AN103" s="562">
        <f t="shared" si="21"/>
        <v>0</v>
      </c>
      <c r="AO103" s="485"/>
    </row>
    <row r="104" spans="1:41" s="498" customFormat="1" ht="13.8">
      <c r="A104" s="559"/>
      <c r="B104" s="559"/>
      <c r="C104" s="560"/>
      <c r="D104" s="561"/>
      <c r="E104" s="695"/>
      <c r="F104" s="561"/>
      <c r="G104" s="685">
        <f t="shared" si="14"/>
        <v>0</v>
      </c>
      <c r="H104" s="561"/>
      <c r="I104" s="561"/>
      <c r="J104" s="561"/>
      <c r="K104" s="561"/>
      <c r="L104" s="561"/>
      <c r="M104" s="561"/>
      <c r="N104" s="561"/>
      <c r="O104" s="561"/>
      <c r="P104" s="561"/>
      <c r="Q104" s="562">
        <f t="shared" si="22"/>
        <v>0</v>
      </c>
      <c r="R104" s="561"/>
      <c r="S104" s="561"/>
      <c r="T104" s="561"/>
      <c r="U104" s="562">
        <f t="shared" si="23"/>
        <v>0</v>
      </c>
      <c r="V104" s="563">
        <f>IF(ISBLANK($B104),0,VLOOKUP($B104,Listen!$A$2:$C$44,2,FALSE))</f>
        <v>0</v>
      </c>
      <c r="W104" s="563">
        <f>IF(ISBLANK($B104),0,VLOOKUP($B104,Listen!$A$2:$C$44,3,FALSE))</f>
        <v>0</v>
      </c>
      <c r="X104" s="564">
        <f t="shared" si="26"/>
        <v>0</v>
      </c>
      <c r="Y104" s="564">
        <f t="shared" si="25"/>
        <v>0</v>
      </c>
      <c r="Z104" s="564">
        <f t="shared" si="25"/>
        <v>0</v>
      </c>
      <c r="AA104" s="564">
        <f t="shared" si="25"/>
        <v>0</v>
      </c>
      <c r="AB104" s="564">
        <f t="shared" si="25"/>
        <v>0</v>
      </c>
      <c r="AC104" s="564">
        <f t="shared" si="25"/>
        <v>0</v>
      </c>
      <c r="AD104" s="564">
        <f t="shared" si="25"/>
        <v>0</v>
      </c>
      <c r="AE104" s="562">
        <f t="shared" si="24"/>
        <v>0</v>
      </c>
      <c r="AF104" s="565">
        <f>IF(C104=Allgemeines!$C$12,SAV!$U104-SAV!$AG104,HLOOKUP(Allgemeines!$C$12-1,$AH$4:$AN$300,ROW(C104)-3,FALSE)-$AG104)</f>
        <v>0</v>
      </c>
      <c r="AG104" s="565">
        <f>HLOOKUP(Allgemeines!$C$12,$AH$4:$AN$300,ROW(C104)-3,FALSE)</f>
        <v>0</v>
      </c>
      <c r="AH104" s="562">
        <f t="shared" si="15"/>
        <v>0</v>
      </c>
      <c r="AI104" s="562">
        <f t="shared" si="16"/>
        <v>0</v>
      </c>
      <c r="AJ104" s="562">
        <f t="shared" si="17"/>
        <v>0</v>
      </c>
      <c r="AK104" s="562">
        <f t="shared" si="18"/>
        <v>0</v>
      </c>
      <c r="AL104" s="562">
        <f t="shared" si="19"/>
        <v>0</v>
      </c>
      <c r="AM104" s="562">
        <f t="shared" si="20"/>
        <v>0</v>
      </c>
      <c r="AN104" s="562">
        <f t="shared" si="21"/>
        <v>0</v>
      </c>
      <c r="AO104" s="485"/>
    </row>
    <row r="105" spans="1:41" s="498" customFormat="1" ht="13.8">
      <c r="A105" s="559"/>
      <c r="B105" s="559"/>
      <c r="C105" s="560"/>
      <c r="D105" s="561"/>
      <c r="E105" s="695"/>
      <c r="F105" s="561"/>
      <c r="G105" s="685">
        <f t="shared" si="14"/>
        <v>0</v>
      </c>
      <c r="H105" s="561"/>
      <c r="I105" s="561"/>
      <c r="J105" s="561"/>
      <c r="K105" s="561"/>
      <c r="L105" s="561"/>
      <c r="M105" s="561"/>
      <c r="N105" s="561"/>
      <c r="O105" s="561"/>
      <c r="P105" s="561"/>
      <c r="Q105" s="562">
        <f t="shared" si="22"/>
        <v>0</v>
      </c>
      <c r="R105" s="561"/>
      <c r="S105" s="561"/>
      <c r="T105" s="561"/>
      <c r="U105" s="562">
        <f t="shared" si="23"/>
        <v>0</v>
      </c>
      <c r="V105" s="563">
        <f>IF(ISBLANK($B105),0,VLOOKUP($B105,Listen!$A$2:$C$44,2,FALSE))</f>
        <v>0</v>
      </c>
      <c r="W105" s="563">
        <f>IF(ISBLANK($B105),0,VLOOKUP($B105,Listen!$A$2:$C$44,3,FALSE))</f>
        <v>0</v>
      </c>
      <c r="X105" s="564">
        <f t="shared" si="26"/>
        <v>0</v>
      </c>
      <c r="Y105" s="564">
        <f t="shared" si="25"/>
        <v>0</v>
      </c>
      <c r="Z105" s="564">
        <f t="shared" si="25"/>
        <v>0</v>
      </c>
      <c r="AA105" s="564">
        <f t="shared" si="25"/>
        <v>0</v>
      </c>
      <c r="AB105" s="564">
        <f t="shared" si="25"/>
        <v>0</v>
      </c>
      <c r="AC105" s="564">
        <f t="shared" si="25"/>
        <v>0</v>
      </c>
      <c r="AD105" s="564">
        <f t="shared" si="25"/>
        <v>0</v>
      </c>
      <c r="AE105" s="562">
        <f t="shared" si="24"/>
        <v>0</v>
      </c>
      <c r="AF105" s="565">
        <f>IF(C105=Allgemeines!$C$12,SAV!$U105-SAV!$AG105,HLOOKUP(Allgemeines!$C$12-1,$AH$4:$AN$300,ROW(C105)-3,FALSE)-$AG105)</f>
        <v>0</v>
      </c>
      <c r="AG105" s="565">
        <f>HLOOKUP(Allgemeines!$C$12,$AH$4:$AN$300,ROW(C105)-3,FALSE)</f>
        <v>0</v>
      </c>
      <c r="AH105" s="562">
        <f t="shared" si="15"/>
        <v>0</v>
      </c>
      <c r="AI105" s="562">
        <f t="shared" si="16"/>
        <v>0</v>
      </c>
      <c r="AJ105" s="562">
        <f t="shared" si="17"/>
        <v>0</v>
      </c>
      <c r="AK105" s="562">
        <f t="shared" si="18"/>
        <v>0</v>
      </c>
      <c r="AL105" s="562">
        <f t="shared" si="19"/>
        <v>0</v>
      </c>
      <c r="AM105" s="562">
        <f t="shared" si="20"/>
        <v>0</v>
      </c>
      <c r="AN105" s="562">
        <f t="shared" si="21"/>
        <v>0</v>
      </c>
      <c r="AO105" s="485"/>
    </row>
    <row r="106" spans="1:41" s="498" customFormat="1" ht="13.8">
      <c r="A106" s="559"/>
      <c r="B106" s="559"/>
      <c r="C106" s="560"/>
      <c r="D106" s="561"/>
      <c r="E106" s="695"/>
      <c r="F106" s="561"/>
      <c r="G106" s="685">
        <f t="shared" si="14"/>
        <v>0</v>
      </c>
      <c r="H106" s="561"/>
      <c r="I106" s="561"/>
      <c r="J106" s="561"/>
      <c r="K106" s="561"/>
      <c r="L106" s="561"/>
      <c r="M106" s="561"/>
      <c r="N106" s="561"/>
      <c r="O106" s="561"/>
      <c r="P106" s="561"/>
      <c r="Q106" s="562">
        <f t="shared" si="22"/>
        <v>0</v>
      </c>
      <c r="R106" s="561"/>
      <c r="S106" s="561"/>
      <c r="T106" s="561"/>
      <c r="U106" s="562">
        <f t="shared" si="23"/>
        <v>0</v>
      </c>
      <c r="V106" s="563">
        <f>IF(ISBLANK($B106),0,VLOOKUP($B106,Listen!$A$2:$C$44,2,FALSE))</f>
        <v>0</v>
      </c>
      <c r="W106" s="563">
        <f>IF(ISBLANK($B106),0,VLOOKUP($B106,Listen!$A$2:$C$44,3,FALSE))</f>
        <v>0</v>
      </c>
      <c r="X106" s="564">
        <f t="shared" si="26"/>
        <v>0</v>
      </c>
      <c r="Y106" s="564">
        <f t="shared" si="25"/>
        <v>0</v>
      </c>
      <c r="Z106" s="564">
        <f t="shared" si="25"/>
        <v>0</v>
      </c>
      <c r="AA106" s="564">
        <f t="shared" si="25"/>
        <v>0</v>
      </c>
      <c r="AB106" s="564">
        <f t="shared" si="25"/>
        <v>0</v>
      </c>
      <c r="AC106" s="564">
        <f t="shared" si="25"/>
        <v>0</v>
      </c>
      <c r="AD106" s="564">
        <f t="shared" si="25"/>
        <v>0</v>
      </c>
      <c r="AE106" s="562">
        <f t="shared" si="24"/>
        <v>0</v>
      </c>
      <c r="AF106" s="565">
        <f>IF(C106=Allgemeines!$C$12,SAV!$U106-SAV!$AG106,HLOOKUP(Allgemeines!$C$12-1,$AH$4:$AN$300,ROW(C106)-3,FALSE)-$AG106)</f>
        <v>0</v>
      </c>
      <c r="AG106" s="565">
        <f>HLOOKUP(Allgemeines!$C$12,$AH$4:$AN$300,ROW(C106)-3,FALSE)</f>
        <v>0</v>
      </c>
      <c r="AH106" s="562">
        <f t="shared" si="15"/>
        <v>0</v>
      </c>
      <c r="AI106" s="562">
        <f t="shared" si="16"/>
        <v>0</v>
      </c>
      <c r="AJ106" s="562">
        <f t="shared" si="17"/>
        <v>0</v>
      </c>
      <c r="AK106" s="562">
        <f t="shared" si="18"/>
        <v>0</v>
      </c>
      <c r="AL106" s="562">
        <f t="shared" si="19"/>
        <v>0</v>
      </c>
      <c r="AM106" s="562">
        <f t="shared" si="20"/>
        <v>0</v>
      </c>
      <c r="AN106" s="562">
        <f t="shared" si="21"/>
        <v>0</v>
      </c>
      <c r="AO106" s="485"/>
    </row>
    <row r="107" spans="1:41" s="498" customFormat="1" ht="13.8">
      <c r="A107" s="559"/>
      <c r="B107" s="559"/>
      <c r="C107" s="560"/>
      <c r="D107" s="561"/>
      <c r="E107" s="695"/>
      <c r="F107" s="561"/>
      <c r="G107" s="685">
        <f t="shared" si="14"/>
        <v>0</v>
      </c>
      <c r="H107" s="561"/>
      <c r="I107" s="561"/>
      <c r="J107" s="561"/>
      <c r="K107" s="561"/>
      <c r="L107" s="561"/>
      <c r="M107" s="561"/>
      <c r="N107" s="561"/>
      <c r="O107" s="561"/>
      <c r="P107" s="561"/>
      <c r="Q107" s="562">
        <f t="shared" si="22"/>
        <v>0</v>
      </c>
      <c r="R107" s="561"/>
      <c r="S107" s="561"/>
      <c r="T107" s="561"/>
      <c r="U107" s="562">
        <f t="shared" si="23"/>
        <v>0</v>
      </c>
      <c r="V107" s="563">
        <f>IF(ISBLANK($B107),0,VLOOKUP($B107,Listen!$A$2:$C$44,2,FALSE))</f>
        <v>0</v>
      </c>
      <c r="W107" s="563">
        <f>IF(ISBLANK($B107),0,VLOOKUP($B107,Listen!$A$2:$C$44,3,FALSE))</f>
        <v>0</v>
      </c>
      <c r="X107" s="564">
        <f t="shared" si="26"/>
        <v>0</v>
      </c>
      <c r="Y107" s="564">
        <f t="shared" si="25"/>
        <v>0</v>
      </c>
      <c r="Z107" s="564">
        <f t="shared" si="25"/>
        <v>0</v>
      </c>
      <c r="AA107" s="564">
        <f t="shared" si="25"/>
        <v>0</v>
      </c>
      <c r="AB107" s="564">
        <f t="shared" si="25"/>
        <v>0</v>
      </c>
      <c r="AC107" s="564">
        <f t="shared" si="25"/>
        <v>0</v>
      </c>
      <c r="AD107" s="564">
        <f t="shared" si="25"/>
        <v>0</v>
      </c>
      <c r="AE107" s="562">
        <f t="shared" si="24"/>
        <v>0</v>
      </c>
      <c r="AF107" s="565">
        <f>IF(C107=Allgemeines!$C$12,SAV!$U107-SAV!$AG107,HLOOKUP(Allgemeines!$C$12-1,$AH$4:$AN$300,ROW(C107)-3,FALSE)-$AG107)</f>
        <v>0</v>
      </c>
      <c r="AG107" s="565">
        <f>HLOOKUP(Allgemeines!$C$12,$AH$4:$AN$300,ROW(C107)-3,FALSE)</f>
        <v>0</v>
      </c>
      <c r="AH107" s="562">
        <f t="shared" si="15"/>
        <v>0</v>
      </c>
      <c r="AI107" s="562">
        <f t="shared" si="16"/>
        <v>0</v>
      </c>
      <c r="AJ107" s="562">
        <f t="shared" si="17"/>
        <v>0</v>
      </c>
      <c r="AK107" s="562">
        <f t="shared" si="18"/>
        <v>0</v>
      </c>
      <c r="AL107" s="562">
        <f t="shared" si="19"/>
        <v>0</v>
      </c>
      <c r="AM107" s="562">
        <f t="shared" si="20"/>
        <v>0</v>
      </c>
      <c r="AN107" s="562">
        <f t="shared" si="21"/>
        <v>0</v>
      </c>
      <c r="AO107" s="485"/>
    </row>
    <row r="108" spans="1:41" s="498" customFormat="1" ht="13.8">
      <c r="A108" s="559"/>
      <c r="B108" s="559"/>
      <c r="C108" s="560"/>
      <c r="D108" s="561"/>
      <c r="E108" s="695"/>
      <c r="F108" s="561"/>
      <c r="G108" s="685">
        <f t="shared" si="14"/>
        <v>0</v>
      </c>
      <c r="H108" s="561"/>
      <c r="I108" s="561"/>
      <c r="J108" s="561"/>
      <c r="K108" s="561"/>
      <c r="L108" s="561"/>
      <c r="M108" s="561"/>
      <c r="N108" s="561"/>
      <c r="O108" s="561"/>
      <c r="P108" s="561"/>
      <c r="Q108" s="562">
        <f t="shared" si="22"/>
        <v>0</v>
      </c>
      <c r="R108" s="561"/>
      <c r="S108" s="561"/>
      <c r="T108" s="561"/>
      <c r="U108" s="562">
        <f t="shared" si="23"/>
        <v>0</v>
      </c>
      <c r="V108" s="563">
        <f>IF(ISBLANK($B108),0,VLOOKUP($B108,Listen!$A$2:$C$44,2,FALSE))</f>
        <v>0</v>
      </c>
      <c r="W108" s="563">
        <f>IF(ISBLANK($B108),0,VLOOKUP($B108,Listen!$A$2:$C$44,3,FALSE))</f>
        <v>0</v>
      </c>
      <c r="X108" s="564">
        <f t="shared" si="26"/>
        <v>0</v>
      </c>
      <c r="Y108" s="564">
        <f t="shared" si="25"/>
        <v>0</v>
      </c>
      <c r="Z108" s="564">
        <f t="shared" si="25"/>
        <v>0</v>
      </c>
      <c r="AA108" s="564">
        <f t="shared" si="25"/>
        <v>0</v>
      </c>
      <c r="AB108" s="564">
        <f t="shared" si="25"/>
        <v>0</v>
      </c>
      <c r="AC108" s="564">
        <f t="shared" si="25"/>
        <v>0</v>
      </c>
      <c r="AD108" s="564">
        <f t="shared" si="25"/>
        <v>0</v>
      </c>
      <c r="AE108" s="562">
        <f t="shared" si="24"/>
        <v>0</v>
      </c>
      <c r="AF108" s="565">
        <f>IF(C108=Allgemeines!$C$12,SAV!$U108-SAV!$AG108,HLOOKUP(Allgemeines!$C$12-1,$AH$4:$AN$300,ROW(C108)-3,FALSE)-$AG108)</f>
        <v>0</v>
      </c>
      <c r="AG108" s="565">
        <f>HLOOKUP(Allgemeines!$C$12,$AH$4:$AN$300,ROW(C108)-3,FALSE)</f>
        <v>0</v>
      </c>
      <c r="AH108" s="562">
        <f t="shared" si="15"/>
        <v>0</v>
      </c>
      <c r="AI108" s="562">
        <f t="shared" si="16"/>
        <v>0</v>
      </c>
      <c r="AJ108" s="562">
        <f t="shared" si="17"/>
        <v>0</v>
      </c>
      <c r="AK108" s="562">
        <f t="shared" si="18"/>
        <v>0</v>
      </c>
      <c r="AL108" s="562">
        <f t="shared" si="19"/>
        <v>0</v>
      </c>
      <c r="AM108" s="562">
        <f t="shared" si="20"/>
        <v>0</v>
      </c>
      <c r="AN108" s="562">
        <f t="shared" si="21"/>
        <v>0</v>
      </c>
      <c r="AO108" s="485"/>
    </row>
    <row r="109" spans="1:41" s="498" customFormat="1" ht="13.8">
      <c r="A109" s="559"/>
      <c r="B109" s="559"/>
      <c r="C109" s="560"/>
      <c r="D109" s="561"/>
      <c r="E109" s="695"/>
      <c r="F109" s="561"/>
      <c r="G109" s="685">
        <f t="shared" si="14"/>
        <v>0</v>
      </c>
      <c r="H109" s="561"/>
      <c r="I109" s="561"/>
      <c r="J109" s="561"/>
      <c r="K109" s="561"/>
      <c r="L109" s="561"/>
      <c r="M109" s="561"/>
      <c r="N109" s="561"/>
      <c r="O109" s="561"/>
      <c r="P109" s="561"/>
      <c r="Q109" s="562">
        <f t="shared" si="22"/>
        <v>0</v>
      </c>
      <c r="R109" s="561"/>
      <c r="S109" s="561"/>
      <c r="T109" s="561"/>
      <c r="U109" s="562">
        <f t="shared" si="23"/>
        <v>0</v>
      </c>
      <c r="V109" s="563">
        <f>IF(ISBLANK($B109),0,VLOOKUP($B109,Listen!$A$2:$C$44,2,FALSE))</f>
        <v>0</v>
      </c>
      <c r="W109" s="563">
        <f>IF(ISBLANK($B109),0,VLOOKUP($B109,Listen!$A$2:$C$44,3,FALSE))</f>
        <v>0</v>
      </c>
      <c r="X109" s="564">
        <f t="shared" si="26"/>
        <v>0</v>
      </c>
      <c r="Y109" s="564">
        <f t="shared" si="25"/>
        <v>0</v>
      </c>
      <c r="Z109" s="564">
        <f t="shared" si="25"/>
        <v>0</v>
      </c>
      <c r="AA109" s="564">
        <f t="shared" si="25"/>
        <v>0</v>
      </c>
      <c r="AB109" s="564">
        <f t="shared" si="25"/>
        <v>0</v>
      </c>
      <c r="AC109" s="564">
        <f t="shared" si="25"/>
        <v>0</v>
      </c>
      <c r="AD109" s="564">
        <f t="shared" si="25"/>
        <v>0</v>
      </c>
      <c r="AE109" s="562">
        <f t="shared" si="24"/>
        <v>0</v>
      </c>
      <c r="AF109" s="565">
        <f>IF(C109=Allgemeines!$C$12,SAV!$U109-SAV!$AG109,HLOOKUP(Allgemeines!$C$12-1,$AH$4:$AN$300,ROW(C109)-3,FALSE)-$AG109)</f>
        <v>0</v>
      </c>
      <c r="AG109" s="565">
        <f>HLOOKUP(Allgemeines!$C$12,$AH$4:$AN$300,ROW(C109)-3,FALSE)</f>
        <v>0</v>
      </c>
      <c r="AH109" s="562">
        <f t="shared" si="15"/>
        <v>0</v>
      </c>
      <c r="AI109" s="562">
        <f t="shared" si="16"/>
        <v>0</v>
      </c>
      <c r="AJ109" s="562">
        <f t="shared" si="17"/>
        <v>0</v>
      </c>
      <c r="AK109" s="562">
        <f t="shared" si="18"/>
        <v>0</v>
      </c>
      <c r="AL109" s="562">
        <f t="shared" si="19"/>
        <v>0</v>
      </c>
      <c r="AM109" s="562">
        <f t="shared" si="20"/>
        <v>0</v>
      </c>
      <c r="AN109" s="562">
        <f t="shared" si="21"/>
        <v>0</v>
      </c>
      <c r="AO109" s="485"/>
    </row>
    <row r="110" spans="1:41" s="498" customFormat="1" ht="13.8">
      <c r="A110" s="559"/>
      <c r="B110" s="559"/>
      <c r="C110" s="560"/>
      <c r="D110" s="561"/>
      <c r="E110" s="695"/>
      <c r="F110" s="561"/>
      <c r="G110" s="685">
        <f t="shared" si="14"/>
        <v>0</v>
      </c>
      <c r="H110" s="561"/>
      <c r="I110" s="561"/>
      <c r="J110" s="561"/>
      <c r="K110" s="561"/>
      <c r="L110" s="561"/>
      <c r="M110" s="561"/>
      <c r="N110" s="561"/>
      <c r="O110" s="561"/>
      <c r="P110" s="561"/>
      <c r="Q110" s="562">
        <f t="shared" si="22"/>
        <v>0</v>
      </c>
      <c r="R110" s="561"/>
      <c r="S110" s="561"/>
      <c r="T110" s="561"/>
      <c r="U110" s="562">
        <f t="shared" si="23"/>
        <v>0</v>
      </c>
      <c r="V110" s="563">
        <f>IF(ISBLANK($B110),0,VLOOKUP($B110,Listen!$A$2:$C$44,2,FALSE))</f>
        <v>0</v>
      </c>
      <c r="W110" s="563">
        <f>IF(ISBLANK($B110),0,VLOOKUP($B110,Listen!$A$2:$C$44,3,FALSE))</f>
        <v>0</v>
      </c>
      <c r="X110" s="564">
        <f t="shared" si="26"/>
        <v>0</v>
      </c>
      <c r="Y110" s="564">
        <f t="shared" si="25"/>
        <v>0</v>
      </c>
      <c r="Z110" s="564">
        <f t="shared" si="25"/>
        <v>0</v>
      </c>
      <c r="AA110" s="564">
        <f t="shared" si="25"/>
        <v>0</v>
      </c>
      <c r="AB110" s="564">
        <f t="shared" si="25"/>
        <v>0</v>
      </c>
      <c r="AC110" s="564">
        <f t="shared" si="25"/>
        <v>0</v>
      </c>
      <c r="AD110" s="564">
        <f t="shared" si="25"/>
        <v>0</v>
      </c>
      <c r="AE110" s="562">
        <f t="shared" si="24"/>
        <v>0</v>
      </c>
      <c r="AF110" s="565">
        <f>IF(C110=Allgemeines!$C$12,SAV!$U110-SAV!$AG110,HLOOKUP(Allgemeines!$C$12-1,$AH$4:$AN$300,ROW(C110)-3,FALSE)-$AG110)</f>
        <v>0</v>
      </c>
      <c r="AG110" s="565">
        <f>HLOOKUP(Allgemeines!$C$12,$AH$4:$AN$300,ROW(C110)-3,FALSE)</f>
        <v>0</v>
      </c>
      <c r="AH110" s="562">
        <f t="shared" si="15"/>
        <v>0</v>
      </c>
      <c r="AI110" s="562">
        <f t="shared" si="16"/>
        <v>0</v>
      </c>
      <c r="AJ110" s="562">
        <f t="shared" si="17"/>
        <v>0</v>
      </c>
      <c r="AK110" s="562">
        <f t="shared" si="18"/>
        <v>0</v>
      </c>
      <c r="AL110" s="562">
        <f t="shared" si="19"/>
        <v>0</v>
      </c>
      <c r="AM110" s="562">
        <f t="shared" si="20"/>
        <v>0</v>
      </c>
      <c r="AN110" s="562">
        <f t="shared" si="21"/>
        <v>0</v>
      </c>
      <c r="AO110" s="485"/>
    </row>
    <row r="111" spans="1:41" s="498" customFormat="1" ht="13.8">
      <c r="A111" s="559"/>
      <c r="B111" s="559"/>
      <c r="C111" s="560"/>
      <c r="D111" s="561"/>
      <c r="E111" s="695"/>
      <c r="F111" s="561"/>
      <c r="G111" s="685">
        <f t="shared" si="14"/>
        <v>0</v>
      </c>
      <c r="H111" s="561"/>
      <c r="I111" s="561"/>
      <c r="J111" s="561"/>
      <c r="K111" s="561"/>
      <c r="L111" s="561"/>
      <c r="M111" s="561"/>
      <c r="N111" s="561"/>
      <c r="O111" s="561"/>
      <c r="P111" s="561"/>
      <c r="Q111" s="562">
        <f t="shared" si="22"/>
        <v>0</v>
      </c>
      <c r="R111" s="561"/>
      <c r="S111" s="561"/>
      <c r="T111" s="561"/>
      <c r="U111" s="562">
        <f t="shared" si="23"/>
        <v>0</v>
      </c>
      <c r="V111" s="563">
        <f>IF(ISBLANK($B111),0,VLOOKUP($B111,Listen!$A$2:$C$44,2,FALSE))</f>
        <v>0</v>
      </c>
      <c r="W111" s="563">
        <f>IF(ISBLANK($B111),0,VLOOKUP($B111,Listen!$A$2:$C$44,3,FALSE))</f>
        <v>0</v>
      </c>
      <c r="X111" s="564">
        <f t="shared" si="26"/>
        <v>0</v>
      </c>
      <c r="Y111" s="564">
        <f t="shared" si="25"/>
        <v>0</v>
      </c>
      <c r="Z111" s="564">
        <f t="shared" si="25"/>
        <v>0</v>
      </c>
      <c r="AA111" s="564">
        <f t="shared" si="25"/>
        <v>0</v>
      </c>
      <c r="AB111" s="564">
        <f t="shared" si="25"/>
        <v>0</v>
      </c>
      <c r="AC111" s="564">
        <f t="shared" si="25"/>
        <v>0</v>
      </c>
      <c r="AD111" s="564">
        <f t="shared" si="25"/>
        <v>0</v>
      </c>
      <c r="AE111" s="562">
        <f t="shared" si="24"/>
        <v>0</v>
      </c>
      <c r="AF111" s="565">
        <f>IF(C111=Allgemeines!$C$12,SAV!$U111-SAV!$AG111,HLOOKUP(Allgemeines!$C$12-1,$AH$4:$AN$300,ROW(C111)-3,FALSE)-$AG111)</f>
        <v>0</v>
      </c>
      <c r="AG111" s="565">
        <f>HLOOKUP(Allgemeines!$C$12,$AH$4:$AN$300,ROW(C111)-3,FALSE)</f>
        <v>0</v>
      </c>
      <c r="AH111" s="562">
        <f t="shared" si="15"/>
        <v>0</v>
      </c>
      <c r="AI111" s="562">
        <f t="shared" si="16"/>
        <v>0</v>
      </c>
      <c r="AJ111" s="562">
        <f t="shared" si="17"/>
        <v>0</v>
      </c>
      <c r="AK111" s="562">
        <f t="shared" si="18"/>
        <v>0</v>
      </c>
      <c r="AL111" s="562">
        <f t="shared" si="19"/>
        <v>0</v>
      </c>
      <c r="AM111" s="562">
        <f t="shared" si="20"/>
        <v>0</v>
      </c>
      <c r="AN111" s="562">
        <f t="shared" si="21"/>
        <v>0</v>
      </c>
      <c r="AO111" s="485"/>
    </row>
    <row r="112" spans="1:41" s="498" customFormat="1" ht="13.8">
      <c r="A112" s="559"/>
      <c r="B112" s="559"/>
      <c r="C112" s="560"/>
      <c r="D112" s="561"/>
      <c r="E112" s="695"/>
      <c r="F112" s="561"/>
      <c r="G112" s="685">
        <f t="shared" si="14"/>
        <v>0</v>
      </c>
      <c r="H112" s="561"/>
      <c r="I112" s="561"/>
      <c r="J112" s="561"/>
      <c r="K112" s="561"/>
      <c r="L112" s="561"/>
      <c r="M112" s="561"/>
      <c r="N112" s="561"/>
      <c r="O112" s="561"/>
      <c r="P112" s="561"/>
      <c r="Q112" s="562">
        <f t="shared" si="22"/>
        <v>0</v>
      </c>
      <c r="R112" s="561"/>
      <c r="S112" s="561"/>
      <c r="T112" s="561"/>
      <c r="U112" s="562">
        <f t="shared" si="23"/>
        <v>0</v>
      </c>
      <c r="V112" s="563">
        <f>IF(ISBLANK($B112),0,VLOOKUP($B112,Listen!$A$2:$C$44,2,FALSE))</f>
        <v>0</v>
      </c>
      <c r="W112" s="563">
        <f>IF(ISBLANK($B112),0,VLOOKUP($B112,Listen!$A$2:$C$44,3,FALSE))</f>
        <v>0</v>
      </c>
      <c r="X112" s="564">
        <f t="shared" si="26"/>
        <v>0</v>
      </c>
      <c r="Y112" s="564">
        <f t="shared" si="25"/>
        <v>0</v>
      </c>
      <c r="Z112" s="564">
        <f t="shared" si="25"/>
        <v>0</v>
      </c>
      <c r="AA112" s="564">
        <f t="shared" si="25"/>
        <v>0</v>
      </c>
      <c r="AB112" s="564">
        <f t="shared" si="25"/>
        <v>0</v>
      </c>
      <c r="AC112" s="564">
        <f t="shared" si="25"/>
        <v>0</v>
      </c>
      <c r="AD112" s="564">
        <f t="shared" si="25"/>
        <v>0</v>
      </c>
      <c r="AE112" s="562">
        <f t="shared" si="24"/>
        <v>0</v>
      </c>
      <c r="AF112" s="565">
        <f>IF(C112=Allgemeines!$C$12,SAV!$U112-SAV!$AG112,HLOOKUP(Allgemeines!$C$12-1,$AH$4:$AN$300,ROW(C112)-3,FALSE)-$AG112)</f>
        <v>0</v>
      </c>
      <c r="AG112" s="565">
        <f>HLOOKUP(Allgemeines!$C$12,$AH$4:$AN$300,ROW(C112)-3,FALSE)</f>
        <v>0</v>
      </c>
      <c r="AH112" s="562">
        <f t="shared" si="15"/>
        <v>0</v>
      </c>
      <c r="AI112" s="562">
        <f t="shared" si="16"/>
        <v>0</v>
      </c>
      <c r="AJ112" s="562">
        <f t="shared" si="17"/>
        <v>0</v>
      </c>
      <c r="AK112" s="562">
        <f t="shared" si="18"/>
        <v>0</v>
      </c>
      <c r="AL112" s="562">
        <f t="shared" si="19"/>
        <v>0</v>
      </c>
      <c r="AM112" s="562">
        <f t="shared" si="20"/>
        <v>0</v>
      </c>
      <c r="AN112" s="562">
        <f t="shared" si="21"/>
        <v>0</v>
      </c>
      <c r="AO112" s="485"/>
    </row>
    <row r="113" spans="1:41" s="498" customFormat="1" ht="13.8">
      <c r="A113" s="559"/>
      <c r="B113" s="559"/>
      <c r="C113" s="560"/>
      <c r="D113" s="561"/>
      <c r="E113" s="695"/>
      <c r="F113" s="561"/>
      <c r="G113" s="685">
        <f t="shared" si="14"/>
        <v>0</v>
      </c>
      <c r="H113" s="561"/>
      <c r="I113" s="561"/>
      <c r="J113" s="561"/>
      <c r="K113" s="561"/>
      <c r="L113" s="561"/>
      <c r="M113" s="561"/>
      <c r="N113" s="561"/>
      <c r="O113" s="561"/>
      <c r="P113" s="561"/>
      <c r="Q113" s="562">
        <f t="shared" si="22"/>
        <v>0</v>
      </c>
      <c r="R113" s="561"/>
      <c r="S113" s="561"/>
      <c r="T113" s="561"/>
      <c r="U113" s="562">
        <f t="shared" si="23"/>
        <v>0</v>
      </c>
      <c r="V113" s="563">
        <f>IF(ISBLANK($B113),0,VLOOKUP($B113,Listen!$A$2:$C$44,2,FALSE))</f>
        <v>0</v>
      </c>
      <c r="W113" s="563">
        <f>IF(ISBLANK($B113),0,VLOOKUP($B113,Listen!$A$2:$C$44,3,FALSE))</f>
        <v>0</v>
      </c>
      <c r="X113" s="564">
        <f t="shared" si="26"/>
        <v>0</v>
      </c>
      <c r="Y113" s="564">
        <f t="shared" si="25"/>
        <v>0</v>
      </c>
      <c r="Z113" s="564">
        <f t="shared" si="25"/>
        <v>0</v>
      </c>
      <c r="AA113" s="564">
        <f t="shared" si="25"/>
        <v>0</v>
      </c>
      <c r="AB113" s="564">
        <f t="shared" si="25"/>
        <v>0</v>
      </c>
      <c r="AC113" s="564">
        <f t="shared" si="25"/>
        <v>0</v>
      </c>
      <c r="AD113" s="564">
        <f t="shared" si="25"/>
        <v>0</v>
      </c>
      <c r="AE113" s="562">
        <f t="shared" si="24"/>
        <v>0</v>
      </c>
      <c r="AF113" s="565">
        <f>IF(C113=Allgemeines!$C$12,SAV!$U113-SAV!$AG113,HLOOKUP(Allgemeines!$C$12-1,$AH$4:$AN$300,ROW(C113)-3,FALSE)-$AG113)</f>
        <v>0</v>
      </c>
      <c r="AG113" s="565">
        <f>HLOOKUP(Allgemeines!$C$12,$AH$4:$AN$300,ROW(C113)-3,FALSE)</f>
        <v>0</v>
      </c>
      <c r="AH113" s="562">
        <f t="shared" si="15"/>
        <v>0</v>
      </c>
      <c r="AI113" s="562">
        <f t="shared" si="16"/>
        <v>0</v>
      </c>
      <c r="AJ113" s="562">
        <f t="shared" si="17"/>
        <v>0</v>
      </c>
      <c r="AK113" s="562">
        <f t="shared" si="18"/>
        <v>0</v>
      </c>
      <c r="AL113" s="562">
        <f t="shared" si="19"/>
        <v>0</v>
      </c>
      <c r="AM113" s="562">
        <f t="shared" si="20"/>
        <v>0</v>
      </c>
      <c r="AN113" s="562">
        <f t="shared" si="21"/>
        <v>0</v>
      </c>
      <c r="AO113" s="485"/>
    </row>
    <row r="114" spans="1:41" s="498" customFormat="1" ht="13.8">
      <c r="A114" s="559"/>
      <c r="B114" s="559"/>
      <c r="C114" s="560"/>
      <c r="D114" s="561"/>
      <c r="E114" s="695"/>
      <c r="F114" s="561"/>
      <c r="G114" s="685">
        <f t="shared" si="14"/>
        <v>0</v>
      </c>
      <c r="H114" s="561"/>
      <c r="I114" s="561"/>
      <c r="J114" s="561"/>
      <c r="K114" s="561"/>
      <c r="L114" s="561"/>
      <c r="M114" s="561"/>
      <c r="N114" s="561"/>
      <c r="O114" s="561"/>
      <c r="P114" s="561"/>
      <c r="Q114" s="562">
        <f t="shared" si="22"/>
        <v>0</v>
      </c>
      <c r="R114" s="561"/>
      <c r="S114" s="561"/>
      <c r="T114" s="561"/>
      <c r="U114" s="562">
        <f t="shared" si="23"/>
        <v>0</v>
      </c>
      <c r="V114" s="563">
        <f>IF(ISBLANK($B114),0,VLOOKUP($B114,Listen!$A$2:$C$44,2,FALSE))</f>
        <v>0</v>
      </c>
      <c r="W114" s="563">
        <f>IF(ISBLANK($B114),0,VLOOKUP($B114,Listen!$A$2:$C$44,3,FALSE))</f>
        <v>0</v>
      </c>
      <c r="X114" s="564">
        <f t="shared" si="26"/>
        <v>0</v>
      </c>
      <c r="Y114" s="564">
        <f t="shared" si="25"/>
        <v>0</v>
      </c>
      <c r="Z114" s="564">
        <f t="shared" si="25"/>
        <v>0</v>
      </c>
      <c r="AA114" s="564">
        <f t="shared" si="25"/>
        <v>0</v>
      </c>
      <c r="AB114" s="564">
        <f t="shared" si="25"/>
        <v>0</v>
      </c>
      <c r="AC114" s="564">
        <f t="shared" si="25"/>
        <v>0</v>
      </c>
      <c r="AD114" s="564">
        <f t="shared" si="25"/>
        <v>0</v>
      </c>
      <c r="AE114" s="562">
        <f t="shared" si="24"/>
        <v>0</v>
      </c>
      <c r="AF114" s="565">
        <f>IF(C114=Allgemeines!$C$12,SAV!$U114-SAV!$AG114,HLOOKUP(Allgemeines!$C$12-1,$AH$4:$AN$300,ROW(C114)-3,FALSE)-$AG114)</f>
        <v>0</v>
      </c>
      <c r="AG114" s="565">
        <f>HLOOKUP(Allgemeines!$C$12,$AH$4:$AN$300,ROW(C114)-3,FALSE)</f>
        <v>0</v>
      </c>
      <c r="AH114" s="562">
        <f t="shared" si="15"/>
        <v>0</v>
      </c>
      <c r="AI114" s="562">
        <f t="shared" si="16"/>
        <v>0</v>
      </c>
      <c r="AJ114" s="562">
        <f t="shared" si="17"/>
        <v>0</v>
      </c>
      <c r="AK114" s="562">
        <f t="shared" si="18"/>
        <v>0</v>
      </c>
      <c r="AL114" s="562">
        <f t="shared" si="19"/>
        <v>0</v>
      </c>
      <c r="AM114" s="562">
        <f t="shared" si="20"/>
        <v>0</v>
      </c>
      <c r="AN114" s="562">
        <f t="shared" si="21"/>
        <v>0</v>
      </c>
      <c r="AO114" s="485"/>
    </row>
    <row r="115" spans="1:41" s="498" customFormat="1" ht="13.8">
      <c r="A115" s="559"/>
      <c r="B115" s="559"/>
      <c r="C115" s="560"/>
      <c r="D115" s="561"/>
      <c r="E115" s="695"/>
      <c r="F115" s="561"/>
      <c r="G115" s="685">
        <f t="shared" si="14"/>
        <v>0</v>
      </c>
      <c r="H115" s="561"/>
      <c r="I115" s="561"/>
      <c r="J115" s="561"/>
      <c r="K115" s="561"/>
      <c r="L115" s="561"/>
      <c r="M115" s="561"/>
      <c r="N115" s="561"/>
      <c r="O115" s="561"/>
      <c r="P115" s="561"/>
      <c r="Q115" s="562">
        <f t="shared" si="22"/>
        <v>0</v>
      </c>
      <c r="R115" s="561"/>
      <c r="S115" s="561"/>
      <c r="T115" s="561"/>
      <c r="U115" s="562">
        <f t="shared" si="23"/>
        <v>0</v>
      </c>
      <c r="V115" s="563">
        <f>IF(ISBLANK($B115),0,VLOOKUP($B115,Listen!$A$2:$C$44,2,FALSE))</f>
        <v>0</v>
      </c>
      <c r="W115" s="563">
        <f>IF(ISBLANK($B115),0,VLOOKUP($B115,Listen!$A$2:$C$44,3,FALSE))</f>
        <v>0</v>
      </c>
      <c r="X115" s="564">
        <f t="shared" si="26"/>
        <v>0</v>
      </c>
      <c r="Y115" s="564">
        <f t="shared" si="25"/>
        <v>0</v>
      </c>
      <c r="Z115" s="564">
        <f t="shared" si="25"/>
        <v>0</v>
      </c>
      <c r="AA115" s="564">
        <f t="shared" si="25"/>
        <v>0</v>
      </c>
      <c r="AB115" s="564">
        <f t="shared" si="25"/>
        <v>0</v>
      </c>
      <c r="AC115" s="564">
        <f t="shared" si="25"/>
        <v>0</v>
      </c>
      <c r="AD115" s="564">
        <f t="shared" si="25"/>
        <v>0</v>
      </c>
      <c r="AE115" s="562">
        <f t="shared" si="24"/>
        <v>0</v>
      </c>
      <c r="AF115" s="565">
        <f>IF(C115=Allgemeines!$C$12,SAV!$U115-SAV!$AG115,HLOOKUP(Allgemeines!$C$12-1,$AH$4:$AN$300,ROW(C115)-3,FALSE)-$AG115)</f>
        <v>0</v>
      </c>
      <c r="AG115" s="565">
        <f>HLOOKUP(Allgemeines!$C$12,$AH$4:$AN$300,ROW(C115)-3,FALSE)</f>
        <v>0</v>
      </c>
      <c r="AH115" s="562">
        <f t="shared" si="15"/>
        <v>0</v>
      </c>
      <c r="AI115" s="562">
        <f t="shared" si="16"/>
        <v>0</v>
      </c>
      <c r="AJ115" s="562">
        <f t="shared" si="17"/>
        <v>0</v>
      </c>
      <c r="AK115" s="562">
        <f t="shared" si="18"/>
        <v>0</v>
      </c>
      <c r="AL115" s="562">
        <f t="shared" si="19"/>
        <v>0</v>
      </c>
      <c r="AM115" s="562">
        <f t="shared" si="20"/>
        <v>0</v>
      </c>
      <c r="AN115" s="562">
        <f t="shared" si="21"/>
        <v>0</v>
      </c>
      <c r="AO115" s="485"/>
    </row>
    <row r="116" spans="1:41" s="498" customFormat="1" ht="13.8">
      <c r="A116" s="559"/>
      <c r="B116" s="559"/>
      <c r="C116" s="560"/>
      <c r="D116" s="561"/>
      <c r="E116" s="695"/>
      <c r="F116" s="561"/>
      <c r="G116" s="685">
        <f t="shared" si="14"/>
        <v>0</v>
      </c>
      <c r="H116" s="561"/>
      <c r="I116" s="561"/>
      <c r="J116" s="561"/>
      <c r="K116" s="561"/>
      <c r="L116" s="561"/>
      <c r="M116" s="561"/>
      <c r="N116" s="561"/>
      <c r="O116" s="561"/>
      <c r="P116" s="561"/>
      <c r="Q116" s="562">
        <f t="shared" si="22"/>
        <v>0</v>
      </c>
      <c r="R116" s="561"/>
      <c r="S116" s="561"/>
      <c r="T116" s="561"/>
      <c r="U116" s="562">
        <f t="shared" si="23"/>
        <v>0</v>
      </c>
      <c r="V116" s="563">
        <f>IF(ISBLANK($B116),0,VLOOKUP($B116,Listen!$A$2:$C$44,2,FALSE))</f>
        <v>0</v>
      </c>
      <c r="W116" s="563">
        <f>IF(ISBLANK($B116),0,VLOOKUP($B116,Listen!$A$2:$C$44,3,FALSE))</f>
        <v>0</v>
      </c>
      <c r="X116" s="564">
        <f t="shared" si="26"/>
        <v>0</v>
      </c>
      <c r="Y116" s="564">
        <f t="shared" si="25"/>
        <v>0</v>
      </c>
      <c r="Z116" s="564">
        <f t="shared" si="25"/>
        <v>0</v>
      </c>
      <c r="AA116" s="564">
        <f t="shared" si="25"/>
        <v>0</v>
      </c>
      <c r="AB116" s="564">
        <f t="shared" si="25"/>
        <v>0</v>
      </c>
      <c r="AC116" s="564">
        <f t="shared" si="25"/>
        <v>0</v>
      </c>
      <c r="AD116" s="564">
        <f t="shared" ref="Y116:AD159" si="27">$V116</f>
        <v>0</v>
      </c>
      <c r="AE116" s="562">
        <f t="shared" si="24"/>
        <v>0</v>
      </c>
      <c r="AF116" s="565">
        <f>IF(C116=Allgemeines!$C$12,SAV!$U116-SAV!$AG116,HLOOKUP(Allgemeines!$C$12-1,$AH$4:$AN$300,ROW(C116)-3,FALSE)-$AG116)</f>
        <v>0</v>
      </c>
      <c r="AG116" s="565">
        <f>HLOOKUP(Allgemeines!$C$12,$AH$4:$AN$300,ROW(C116)-3,FALSE)</f>
        <v>0</v>
      </c>
      <c r="AH116" s="562">
        <f t="shared" si="15"/>
        <v>0</v>
      </c>
      <c r="AI116" s="562">
        <f t="shared" si="16"/>
        <v>0</v>
      </c>
      <c r="AJ116" s="562">
        <f t="shared" si="17"/>
        <v>0</v>
      </c>
      <c r="AK116" s="562">
        <f t="shared" si="18"/>
        <v>0</v>
      </c>
      <c r="AL116" s="562">
        <f t="shared" si="19"/>
        <v>0</v>
      </c>
      <c r="AM116" s="562">
        <f t="shared" si="20"/>
        <v>0</v>
      </c>
      <c r="AN116" s="562">
        <f t="shared" si="21"/>
        <v>0</v>
      </c>
      <c r="AO116" s="485"/>
    </row>
    <row r="117" spans="1:41" s="498" customFormat="1" ht="13.8">
      <c r="A117" s="559"/>
      <c r="B117" s="559"/>
      <c r="C117" s="560"/>
      <c r="D117" s="561"/>
      <c r="E117" s="695"/>
      <c r="F117" s="561"/>
      <c r="G117" s="685">
        <f t="shared" si="14"/>
        <v>0</v>
      </c>
      <c r="H117" s="561"/>
      <c r="I117" s="561"/>
      <c r="J117" s="561"/>
      <c r="K117" s="561"/>
      <c r="L117" s="561"/>
      <c r="M117" s="561"/>
      <c r="N117" s="561"/>
      <c r="O117" s="561"/>
      <c r="P117" s="561"/>
      <c r="Q117" s="562">
        <f t="shared" si="22"/>
        <v>0</v>
      </c>
      <c r="R117" s="561"/>
      <c r="S117" s="561"/>
      <c r="T117" s="561"/>
      <c r="U117" s="562">
        <f t="shared" si="23"/>
        <v>0</v>
      </c>
      <c r="V117" s="563">
        <f>IF(ISBLANK($B117),0,VLOOKUP($B117,Listen!$A$2:$C$44,2,FALSE))</f>
        <v>0</v>
      </c>
      <c r="W117" s="563">
        <f>IF(ISBLANK($B117),0,VLOOKUP($B117,Listen!$A$2:$C$44,3,FALSE))</f>
        <v>0</v>
      </c>
      <c r="X117" s="564">
        <f t="shared" si="26"/>
        <v>0</v>
      </c>
      <c r="Y117" s="564">
        <f t="shared" si="27"/>
        <v>0</v>
      </c>
      <c r="Z117" s="564">
        <f t="shared" si="27"/>
        <v>0</v>
      </c>
      <c r="AA117" s="564">
        <f t="shared" si="27"/>
        <v>0</v>
      </c>
      <c r="AB117" s="564">
        <f t="shared" si="27"/>
        <v>0</v>
      </c>
      <c r="AC117" s="564">
        <f t="shared" si="27"/>
        <v>0</v>
      </c>
      <c r="AD117" s="564">
        <f t="shared" si="27"/>
        <v>0</v>
      </c>
      <c r="AE117" s="562">
        <f t="shared" si="24"/>
        <v>0</v>
      </c>
      <c r="AF117" s="565">
        <f>IF(C117=Allgemeines!$C$12,SAV!$U117-SAV!$AG117,HLOOKUP(Allgemeines!$C$12-1,$AH$4:$AN$300,ROW(C117)-3,FALSE)-$AG117)</f>
        <v>0</v>
      </c>
      <c r="AG117" s="565">
        <f>HLOOKUP(Allgemeines!$C$12,$AH$4:$AN$300,ROW(C117)-3,FALSE)</f>
        <v>0</v>
      </c>
      <c r="AH117" s="562">
        <f t="shared" si="15"/>
        <v>0</v>
      </c>
      <c r="AI117" s="562">
        <f t="shared" si="16"/>
        <v>0</v>
      </c>
      <c r="AJ117" s="562">
        <f t="shared" si="17"/>
        <v>0</v>
      </c>
      <c r="AK117" s="562">
        <f t="shared" si="18"/>
        <v>0</v>
      </c>
      <c r="AL117" s="562">
        <f t="shared" si="19"/>
        <v>0</v>
      </c>
      <c r="AM117" s="562">
        <f t="shared" si="20"/>
        <v>0</v>
      </c>
      <c r="AN117" s="562">
        <f t="shared" si="21"/>
        <v>0</v>
      </c>
      <c r="AO117" s="485"/>
    </row>
    <row r="118" spans="1:41" s="498" customFormat="1" ht="13.8">
      <c r="A118" s="559"/>
      <c r="B118" s="559"/>
      <c r="C118" s="560"/>
      <c r="D118" s="561"/>
      <c r="E118" s="695"/>
      <c r="F118" s="561"/>
      <c r="G118" s="685">
        <f t="shared" si="14"/>
        <v>0</v>
      </c>
      <c r="H118" s="561"/>
      <c r="I118" s="561"/>
      <c r="J118" s="561"/>
      <c r="K118" s="561"/>
      <c r="L118" s="561"/>
      <c r="M118" s="561"/>
      <c r="N118" s="561"/>
      <c r="O118" s="561"/>
      <c r="P118" s="561"/>
      <c r="Q118" s="562">
        <f t="shared" si="22"/>
        <v>0</v>
      </c>
      <c r="R118" s="561"/>
      <c r="S118" s="561"/>
      <c r="T118" s="561"/>
      <c r="U118" s="562">
        <f t="shared" si="23"/>
        <v>0</v>
      </c>
      <c r="V118" s="563">
        <f>IF(ISBLANK($B118),0,VLOOKUP($B118,Listen!$A$2:$C$44,2,FALSE))</f>
        <v>0</v>
      </c>
      <c r="W118" s="563">
        <f>IF(ISBLANK($B118),0,VLOOKUP($B118,Listen!$A$2:$C$44,3,FALSE))</f>
        <v>0</v>
      </c>
      <c r="X118" s="564">
        <f t="shared" si="26"/>
        <v>0</v>
      </c>
      <c r="Y118" s="564">
        <f t="shared" si="27"/>
        <v>0</v>
      </c>
      <c r="Z118" s="564">
        <f t="shared" si="27"/>
        <v>0</v>
      </c>
      <c r="AA118" s="564">
        <f t="shared" si="27"/>
        <v>0</v>
      </c>
      <c r="AB118" s="564">
        <f t="shared" si="27"/>
        <v>0</v>
      </c>
      <c r="AC118" s="564">
        <f t="shared" si="27"/>
        <v>0</v>
      </c>
      <c r="AD118" s="564">
        <f t="shared" si="27"/>
        <v>0</v>
      </c>
      <c r="AE118" s="562">
        <f t="shared" si="24"/>
        <v>0</v>
      </c>
      <c r="AF118" s="565">
        <f>IF(C118=Allgemeines!$C$12,SAV!$U118-SAV!$AG118,HLOOKUP(Allgemeines!$C$12-1,$AH$4:$AN$300,ROW(C118)-3,FALSE)-$AG118)</f>
        <v>0</v>
      </c>
      <c r="AG118" s="565">
        <f>HLOOKUP(Allgemeines!$C$12,$AH$4:$AN$300,ROW(C118)-3,FALSE)</f>
        <v>0</v>
      </c>
      <c r="AH118" s="562">
        <f t="shared" si="15"/>
        <v>0</v>
      </c>
      <c r="AI118" s="562">
        <f t="shared" si="16"/>
        <v>0</v>
      </c>
      <c r="AJ118" s="562">
        <f t="shared" si="17"/>
        <v>0</v>
      </c>
      <c r="AK118" s="562">
        <f t="shared" si="18"/>
        <v>0</v>
      </c>
      <c r="AL118" s="562">
        <f t="shared" si="19"/>
        <v>0</v>
      </c>
      <c r="AM118" s="562">
        <f t="shared" si="20"/>
        <v>0</v>
      </c>
      <c r="AN118" s="562">
        <f t="shared" si="21"/>
        <v>0</v>
      </c>
      <c r="AO118" s="485"/>
    </row>
    <row r="119" spans="1:41" s="498" customFormat="1" ht="13.8">
      <c r="A119" s="559"/>
      <c r="B119" s="559"/>
      <c r="C119" s="560"/>
      <c r="D119" s="561"/>
      <c r="E119" s="695"/>
      <c r="F119" s="561"/>
      <c r="G119" s="685">
        <f t="shared" si="14"/>
        <v>0</v>
      </c>
      <c r="H119" s="561"/>
      <c r="I119" s="561"/>
      <c r="J119" s="561"/>
      <c r="K119" s="561"/>
      <c r="L119" s="561"/>
      <c r="M119" s="561"/>
      <c r="N119" s="561"/>
      <c r="O119" s="561"/>
      <c r="P119" s="561"/>
      <c r="Q119" s="562">
        <f t="shared" si="22"/>
        <v>0</v>
      </c>
      <c r="R119" s="561"/>
      <c r="S119" s="561"/>
      <c r="T119" s="561"/>
      <c r="U119" s="562">
        <f t="shared" si="23"/>
        <v>0</v>
      </c>
      <c r="V119" s="563">
        <f>IF(ISBLANK($B119),0,VLOOKUP($B119,Listen!$A$2:$C$44,2,FALSE))</f>
        <v>0</v>
      </c>
      <c r="W119" s="563">
        <f>IF(ISBLANK($B119),0,VLOOKUP($B119,Listen!$A$2:$C$44,3,FALSE))</f>
        <v>0</v>
      </c>
      <c r="X119" s="564">
        <f t="shared" si="26"/>
        <v>0</v>
      </c>
      <c r="Y119" s="564">
        <f t="shared" si="27"/>
        <v>0</v>
      </c>
      <c r="Z119" s="564">
        <f t="shared" si="27"/>
        <v>0</v>
      </c>
      <c r="AA119" s="564">
        <f t="shared" si="27"/>
        <v>0</v>
      </c>
      <c r="AB119" s="564">
        <f t="shared" si="27"/>
        <v>0</v>
      </c>
      <c r="AC119" s="564">
        <f t="shared" si="27"/>
        <v>0</v>
      </c>
      <c r="AD119" s="564">
        <f t="shared" si="27"/>
        <v>0</v>
      </c>
      <c r="AE119" s="562">
        <f t="shared" si="24"/>
        <v>0</v>
      </c>
      <c r="AF119" s="565">
        <f>IF(C119=Allgemeines!$C$12,SAV!$U119-SAV!$AG119,HLOOKUP(Allgemeines!$C$12-1,$AH$4:$AN$300,ROW(C119)-3,FALSE)-$AG119)</f>
        <v>0</v>
      </c>
      <c r="AG119" s="565">
        <f>HLOOKUP(Allgemeines!$C$12,$AH$4:$AN$300,ROW(C119)-3,FALSE)</f>
        <v>0</v>
      </c>
      <c r="AH119" s="562">
        <f t="shared" si="15"/>
        <v>0</v>
      </c>
      <c r="AI119" s="562">
        <f t="shared" si="16"/>
        <v>0</v>
      </c>
      <c r="AJ119" s="562">
        <f t="shared" si="17"/>
        <v>0</v>
      </c>
      <c r="AK119" s="562">
        <f t="shared" si="18"/>
        <v>0</v>
      </c>
      <c r="AL119" s="562">
        <f t="shared" si="19"/>
        <v>0</v>
      </c>
      <c r="AM119" s="562">
        <f t="shared" si="20"/>
        <v>0</v>
      </c>
      <c r="AN119" s="562">
        <f t="shared" si="21"/>
        <v>0</v>
      </c>
      <c r="AO119" s="485"/>
    </row>
    <row r="120" spans="1:41" s="498" customFormat="1" ht="13.8">
      <c r="A120" s="559"/>
      <c r="B120" s="559"/>
      <c r="C120" s="560"/>
      <c r="D120" s="561"/>
      <c r="E120" s="695"/>
      <c r="F120" s="561"/>
      <c r="G120" s="685">
        <f t="shared" si="14"/>
        <v>0</v>
      </c>
      <c r="H120" s="561"/>
      <c r="I120" s="561"/>
      <c r="J120" s="561"/>
      <c r="K120" s="561"/>
      <c r="L120" s="561"/>
      <c r="M120" s="561"/>
      <c r="N120" s="561"/>
      <c r="O120" s="561"/>
      <c r="P120" s="561"/>
      <c r="Q120" s="562">
        <f t="shared" si="22"/>
        <v>0</v>
      </c>
      <c r="R120" s="561"/>
      <c r="S120" s="561"/>
      <c r="T120" s="561"/>
      <c r="U120" s="562">
        <f t="shared" si="23"/>
        <v>0</v>
      </c>
      <c r="V120" s="563">
        <f>IF(ISBLANK($B120),0,VLOOKUP($B120,Listen!$A$2:$C$44,2,FALSE))</f>
        <v>0</v>
      </c>
      <c r="W120" s="563">
        <f>IF(ISBLANK($B120),0,VLOOKUP($B120,Listen!$A$2:$C$44,3,FALSE))</f>
        <v>0</v>
      </c>
      <c r="X120" s="564">
        <f t="shared" si="26"/>
        <v>0</v>
      </c>
      <c r="Y120" s="564">
        <f t="shared" si="27"/>
        <v>0</v>
      </c>
      <c r="Z120" s="564">
        <f t="shared" si="27"/>
        <v>0</v>
      </c>
      <c r="AA120" s="564">
        <f t="shared" si="27"/>
        <v>0</v>
      </c>
      <c r="AB120" s="564">
        <f t="shared" si="27"/>
        <v>0</v>
      </c>
      <c r="AC120" s="564">
        <f t="shared" si="27"/>
        <v>0</v>
      </c>
      <c r="AD120" s="564">
        <f t="shared" si="27"/>
        <v>0</v>
      </c>
      <c r="AE120" s="562">
        <f t="shared" si="24"/>
        <v>0</v>
      </c>
      <c r="AF120" s="565">
        <f>IF(C120=Allgemeines!$C$12,SAV!$U120-SAV!$AG120,HLOOKUP(Allgemeines!$C$12-1,$AH$4:$AN$300,ROW(C120)-3,FALSE)-$AG120)</f>
        <v>0</v>
      </c>
      <c r="AG120" s="565">
        <f>HLOOKUP(Allgemeines!$C$12,$AH$4:$AN$300,ROW(C120)-3,FALSE)</f>
        <v>0</v>
      </c>
      <c r="AH120" s="562">
        <f t="shared" si="15"/>
        <v>0</v>
      </c>
      <c r="AI120" s="562">
        <f t="shared" si="16"/>
        <v>0</v>
      </c>
      <c r="AJ120" s="562">
        <f t="shared" si="17"/>
        <v>0</v>
      </c>
      <c r="AK120" s="562">
        <f t="shared" si="18"/>
        <v>0</v>
      </c>
      <c r="AL120" s="562">
        <f t="shared" si="19"/>
        <v>0</v>
      </c>
      <c r="AM120" s="562">
        <f t="shared" si="20"/>
        <v>0</v>
      </c>
      <c r="AN120" s="562">
        <f t="shared" si="21"/>
        <v>0</v>
      </c>
      <c r="AO120" s="485"/>
    </row>
    <row r="121" spans="1:41" s="498" customFormat="1" ht="13.8">
      <c r="A121" s="559"/>
      <c r="B121" s="559"/>
      <c r="C121" s="560"/>
      <c r="D121" s="561"/>
      <c r="E121" s="695"/>
      <c r="F121" s="561"/>
      <c r="G121" s="685">
        <f t="shared" si="14"/>
        <v>0</v>
      </c>
      <c r="H121" s="561"/>
      <c r="I121" s="561"/>
      <c r="J121" s="561"/>
      <c r="K121" s="561"/>
      <c r="L121" s="561"/>
      <c r="M121" s="561"/>
      <c r="N121" s="561"/>
      <c r="O121" s="561"/>
      <c r="P121" s="561"/>
      <c r="Q121" s="562">
        <f t="shared" si="22"/>
        <v>0</v>
      </c>
      <c r="R121" s="561"/>
      <c r="S121" s="561"/>
      <c r="T121" s="561"/>
      <c r="U121" s="562">
        <f t="shared" si="23"/>
        <v>0</v>
      </c>
      <c r="V121" s="563">
        <f>IF(ISBLANK($B121),0,VLOOKUP($B121,Listen!$A$2:$C$44,2,FALSE))</f>
        <v>0</v>
      </c>
      <c r="W121" s="563">
        <f>IF(ISBLANK($B121),0,VLOOKUP($B121,Listen!$A$2:$C$44,3,FALSE))</f>
        <v>0</v>
      </c>
      <c r="X121" s="564">
        <f t="shared" si="26"/>
        <v>0</v>
      </c>
      <c r="Y121" s="564">
        <f t="shared" si="27"/>
        <v>0</v>
      </c>
      <c r="Z121" s="564">
        <f t="shared" si="27"/>
        <v>0</v>
      </c>
      <c r="AA121" s="564">
        <f t="shared" si="27"/>
        <v>0</v>
      </c>
      <c r="AB121" s="564">
        <f t="shared" si="27"/>
        <v>0</v>
      </c>
      <c r="AC121" s="564">
        <f t="shared" si="27"/>
        <v>0</v>
      </c>
      <c r="AD121" s="564">
        <f t="shared" si="27"/>
        <v>0</v>
      </c>
      <c r="AE121" s="562">
        <f t="shared" si="24"/>
        <v>0</v>
      </c>
      <c r="AF121" s="565">
        <f>IF(C121=Allgemeines!$C$12,SAV!$U121-SAV!$AG121,HLOOKUP(Allgemeines!$C$12-1,$AH$4:$AN$300,ROW(C121)-3,FALSE)-$AG121)</f>
        <v>0</v>
      </c>
      <c r="AG121" s="565">
        <f>HLOOKUP(Allgemeines!$C$12,$AH$4:$AN$300,ROW(C121)-3,FALSE)</f>
        <v>0</v>
      </c>
      <c r="AH121" s="562">
        <f t="shared" si="15"/>
        <v>0</v>
      </c>
      <c r="AI121" s="562">
        <f t="shared" si="16"/>
        <v>0</v>
      </c>
      <c r="AJ121" s="562">
        <f t="shared" si="17"/>
        <v>0</v>
      </c>
      <c r="AK121" s="562">
        <f t="shared" si="18"/>
        <v>0</v>
      </c>
      <c r="AL121" s="562">
        <f t="shared" si="19"/>
        <v>0</v>
      </c>
      <c r="AM121" s="562">
        <f t="shared" si="20"/>
        <v>0</v>
      </c>
      <c r="AN121" s="562">
        <f t="shared" si="21"/>
        <v>0</v>
      </c>
      <c r="AO121" s="485"/>
    </row>
    <row r="122" spans="1:41" s="498" customFormat="1" ht="13.8">
      <c r="A122" s="559"/>
      <c r="B122" s="559"/>
      <c r="C122" s="560"/>
      <c r="D122" s="561"/>
      <c r="E122" s="695"/>
      <c r="F122" s="561"/>
      <c r="G122" s="685">
        <f t="shared" si="14"/>
        <v>0</v>
      </c>
      <c r="H122" s="561"/>
      <c r="I122" s="561"/>
      <c r="J122" s="561"/>
      <c r="K122" s="561"/>
      <c r="L122" s="561"/>
      <c r="M122" s="561"/>
      <c r="N122" s="561"/>
      <c r="O122" s="561"/>
      <c r="P122" s="561"/>
      <c r="Q122" s="562">
        <f t="shared" si="22"/>
        <v>0</v>
      </c>
      <c r="R122" s="561"/>
      <c r="S122" s="561"/>
      <c r="T122" s="561"/>
      <c r="U122" s="562">
        <f t="shared" si="23"/>
        <v>0</v>
      </c>
      <c r="V122" s="563">
        <f>IF(ISBLANK($B122),0,VLOOKUP($B122,Listen!$A$2:$C$44,2,FALSE))</f>
        <v>0</v>
      </c>
      <c r="W122" s="563">
        <f>IF(ISBLANK($B122),0,VLOOKUP($B122,Listen!$A$2:$C$44,3,FALSE))</f>
        <v>0</v>
      </c>
      <c r="X122" s="564">
        <f t="shared" si="26"/>
        <v>0</v>
      </c>
      <c r="Y122" s="564">
        <f t="shared" si="27"/>
        <v>0</v>
      </c>
      <c r="Z122" s="564">
        <f t="shared" si="27"/>
        <v>0</v>
      </c>
      <c r="AA122" s="564">
        <f t="shared" si="27"/>
        <v>0</v>
      </c>
      <c r="AB122" s="564">
        <f t="shared" si="27"/>
        <v>0</v>
      </c>
      <c r="AC122" s="564">
        <f t="shared" si="27"/>
        <v>0</v>
      </c>
      <c r="AD122" s="564">
        <f t="shared" si="27"/>
        <v>0</v>
      </c>
      <c r="AE122" s="562">
        <f t="shared" si="24"/>
        <v>0</v>
      </c>
      <c r="AF122" s="565">
        <f>IF(C122=Allgemeines!$C$12,SAV!$U122-SAV!$AG122,HLOOKUP(Allgemeines!$C$12-1,$AH$4:$AN$300,ROW(C122)-3,FALSE)-$AG122)</f>
        <v>0</v>
      </c>
      <c r="AG122" s="565">
        <f>HLOOKUP(Allgemeines!$C$12,$AH$4:$AN$300,ROW(C122)-3,FALSE)</f>
        <v>0</v>
      </c>
      <c r="AH122" s="562">
        <f t="shared" si="15"/>
        <v>0</v>
      </c>
      <c r="AI122" s="562">
        <f t="shared" si="16"/>
        <v>0</v>
      </c>
      <c r="AJ122" s="562">
        <f t="shared" si="17"/>
        <v>0</v>
      </c>
      <c r="AK122" s="562">
        <f t="shared" si="18"/>
        <v>0</v>
      </c>
      <c r="AL122" s="562">
        <f t="shared" si="19"/>
        <v>0</v>
      </c>
      <c r="AM122" s="562">
        <f t="shared" si="20"/>
        <v>0</v>
      </c>
      <c r="AN122" s="562">
        <f t="shared" si="21"/>
        <v>0</v>
      </c>
      <c r="AO122" s="485"/>
    </row>
    <row r="123" spans="1:41" s="498" customFormat="1" ht="13.8">
      <c r="A123" s="559"/>
      <c r="B123" s="559"/>
      <c r="C123" s="560"/>
      <c r="D123" s="561"/>
      <c r="E123" s="695"/>
      <c r="F123" s="561"/>
      <c r="G123" s="685">
        <f t="shared" si="14"/>
        <v>0</v>
      </c>
      <c r="H123" s="561"/>
      <c r="I123" s="561"/>
      <c r="J123" s="561"/>
      <c r="K123" s="561"/>
      <c r="L123" s="561"/>
      <c r="M123" s="561"/>
      <c r="N123" s="561"/>
      <c r="O123" s="561"/>
      <c r="P123" s="561"/>
      <c r="Q123" s="562">
        <f t="shared" si="22"/>
        <v>0</v>
      </c>
      <c r="R123" s="561"/>
      <c r="S123" s="561"/>
      <c r="T123" s="561"/>
      <c r="U123" s="562">
        <f t="shared" si="23"/>
        <v>0</v>
      </c>
      <c r="V123" s="563">
        <f>IF(ISBLANK($B123),0,VLOOKUP($B123,Listen!$A$2:$C$44,2,FALSE))</f>
        <v>0</v>
      </c>
      <c r="W123" s="563">
        <f>IF(ISBLANK($B123),0,VLOOKUP($B123,Listen!$A$2:$C$44,3,FALSE))</f>
        <v>0</v>
      </c>
      <c r="X123" s="564">
        <f t="shared" si="26"/>
        <v>0</v>
      </c>
      <c r="Y123" s="564">
        <f t="shared" si="27"/>
        <v>0</v>
      </c>
      <c r="Z123" s="564">
        <f t="shared" si="27"/>
        <v>0</v>
      </c>
      <c r="AA123" s="564">
        <f t="shared" si="27"/>
        <v>0</v>
      </c>
      <c r="AB123" s="564">
        <f t="shared" si="27"/>
        <v>0</v>
      </c>
      <c r="AC123" s="564">
        <f t="shared" si="27"/>
        <v>0</v>
      </c>
      <c r="AD123" s="564">
        <f t="shared" si="27"/>
        <v>0</v>
      </c>
      <c r="AE123" s="562">
        <f t="shared" si="24"/>
        <v>0</v>
      </c>
      <c r="AF123" s="565">
        <f>IF(C123=Allgemeines!$C$12,SAV!$U123-SAV!$AG123,HLOOKUP(Allgemeines!$C$12-1,$AH$4:$AN$300,ROW(C123)-3,FALSE)-$AG123)</f>
        <v>0</v>
      </c>
      <c r="AG123" s="565">
        <f>HLOOKUP(Allgemeines!$C$12,$AH$4:$AN$300,ROW(C123)-3,FALSE)</f>
        <v>0</v>
      </c>
      <c r="AH123" s="562">
        <f t="shared" si="15"/>
        <v>0</v>
      </c>
      <c r="AI123" s="562">
        <f t="shared" si="16"/>
        <v>0</v>
      </c>
      <c r="AJ123" s="562">
        <f t="shared" si="17"/>
        <v>0</v>
      </c>
      <c r="AK123" s="562">
        <f t="shared" si="18"/>
        <v>0</v>
      </c>
      <c r="AL123" s="562">
        <f t="shared" si="19"/>
        <v>0</v>
      </c>
      <c r="AM123" s="562">
        <f t="shared" si="20"/>
        <v>0</v>
      </c>
      <c r="AN123" s="562">
        <f t="shared" si="21"/>
        <v>0</v>
      </c>
      <c r="AO123" s="485"/>
    </row>
    <row r="124" spans="1:41" s="498" customFormat="1" ht="13.8">
      <c r="A124" s="559"/>
      <c r="B124" s="559"/>
      <c r="C124" s="560"/>
      <c r="D124" s="561"/>
      <c r="E124" s="695"/>
      <c r="F124" s="561"/>
      <c r="G124" s="685">
        <f t="shared" si="14"/>
        <v>0</v>
      </c>
      <c r="H124" s="561"/>
      <c r="I124" s="561"/>
      <c r="J124" s="561"/>
      <c r="K124" s="561"/>
      <c r="L124" s="561"/>
      <c r="M124" s="561"/>
      <c r="N124" s="561"/>
      <c r="O124" s="561"/>
      <c r="P124" s="561"/>
      <c r="Q124" s="562">
        <f t="shared" si="22"/>
        <v>0</v>
      </c>
      <c r="R124" s="561"/>
      <c r="S124" s="561"/>
      <c r="T124" s="561"/>
      <c r="U124" s="562">
        <f t="shared" si="23"/>
        <v>0</v>
      </c>
      <c r="V124" s="563">
        <f>IF(ISBLANK($B124),0,VLOOKUP($B124,Listen!$A$2:$C$44,2,FALSE))</f>
        <v>0</v>
      </c>
      <c r="W124" s="563">
        <f>IF(ISBLANK($B124),0,VLOOKUP($B124,Listen!$A$2:$C$44,3,FALSE))</f>
        <v>0</v>
      </c>
      <c r="X124" s="564">
        <f t="shared" si="26"/>
        <v>0</v>
      </c>
      <c r="Y124" s="564">
        <f t="shared" si="27"/>
        <v>0</v>
      </c>
      <c r="Z124" s="564">
        <f t="shared" si="27"/>
        <v>0</v>
      </c>
      <c r="AA124" s="564">
        <f t="shared" si="27"/>
        <v>0</v>
      </c>
      <c r="AB124" s="564">
        <f t="shared" si="27"/>
        <v>0</v>
      </c>
      <c r="AC124" s="564">
        <f t="shared" si="27"/>
        <v>0</v>
      </c>
      <c r="AD124" s="564">
        <f t="shared" si="27"/>
        <v>0</v>
      </c>
      <c r="AE124" s="562">
        <f t="shared" si="24"/>
        <v>0</v>
      </c>
      <c r="AF124" s="565">
        <f>IF(C124=Allgemeines!$C$12,SAV!$U124-SAV!$AG124,HLOOKUP(Allgemeines!$C$12-1,$AH$4:$AN$300,ROW(C124)-3,FALSE)-$AG124)</f>
        <v>0</v>
      </c>
      <c r="AG124" s="565">
        <f>HLOOKUP(Allgemeines!$C$12,$AH$4:$AN$300,ROW(C124)-3,FALSE)</f>
        <v>0</v>
      </c>
      <c r="AH124" s="562">
        <f t="shared" si="15"/>
        <v>0</v>
      </c>
      <c r="AI124" s="562">
        <f t="shared" si="16"/>
        <v>0</v>
      </c>
      <c r="AJ124" s="562">
        <f t="shared" si="17"/>
        <v>0</v>
      </c>
      <c r="AK124" s="562">
        <f t="shared" si="18"/>
        <v>0</v>
      </c>
      <c r="AL124" s="562">
        <f t="shared" si="19"/>
        <v>0</v>
      </c>
      <c r="AM124" s="562">
        <f t="shared" si="20"/>
        <v>0</v>
      </c>
      <c r="AN124" s="562">
        <f t="shared" si="21"/>
        <v>0</v>
      </c>
      <c r="AO124" s="485"/>
    </row>
    <row r="125" spans="1:41" s="498" customFormat="1" ht="13.8">
      <c r="A125" s="559"/>
      <c r="B125" s="559"/>
      <c r="C125" s="560"/>
      <c r="D125" s="561"/>
      <c r="E125" s="695"/>
      <c r="F125" s="561"/>
      <c r="G125" s="685">
        <f t="shared" si="14"/>
        <v>0</v>
      </c>
      <c r="H125" s="561"/>
      <c r="I125" s="561"/>
      <c r="J125" s="561"/>
      <c r="K125" s="561"/>
      <c r="L125" s="561"/>
      <c r="M125" s="561"/>
      <c r="N125" s="561"/>
      <c r="O125" s="561"/>
      <c r="P125" s="561"/>
      <c r="Q125" s="562">
        <f t="shared" si="22"/>
        <v>0</v>
      </c>
      <c r="R125" s="561"/>
      <c r="S125" s="561"/>
      <c r="T125" s="561"/>
      <c r="U125" s="562">
        <f t="shared" si="23"/>
        <v>0</v>
      </c>
      <c r="V125" s="563">
        <f>IF(ISBLANK($B125),0,VLOOKUP($B125,Listen!$A$2:$C$44,2,FALSE))</f>
        <v>0</v>
      </c>
      <c r="W125" s="563">
        <f>IF(ISBLANK($B125),0,VLOOKUP($B125,Listen!$A$2:$C$44,3,FALSE))</f>
        <v>0</v>
      </c>
      <c r="X125" s="564">
        <f t="shared" si="26"/>
        <v>0</v>
      </c>
      <c r="Y125" s="564">
        <f t="shared" si="27"/>
        <v>0</v>
      </c>
      <c r="Z125" s="564">
        <f t="shared" si="27"/>
        <v>0</v>
      </c>
      <c r="AA125" s="564">
        <f t="shared" si="27"/>
        <v>0</v>
      </c>
      <c r="AB125" s="564">
        <f t="shared" si="27"/>
        <v>0</v>
      </c>
      <c r="AC125" s="564">
        <f t="shared" si="27"/>
        <v>0</v>
      </c>
      <c r="AD125" s="564">
        <f t="shared" si="27"/>
        <v>0</v>
      </c>
      <c r="AE125" s="562">
        <f t="shared" si="24"/>
        <v>0</v>
      </c>
      <c r="AF125" s="565">
        <f>IF(C125=Allgemeines!$C$12,SAV!$U125-SAV!$AG125,HLOOKUP(Allgemeines!$C$12-1,$AH$4:$AN$300,ROW(C125)-3,FALSE)-$AG125)</f>
        <v>0</v>
      </c>
      <c r="AG125" s="565">
        <f>HLOOKUP(Allgemeines!$C$12,$AH$4:$AN$300,ROW(C125)-3,FALSE)</f>
        <v>0</v>
      </c>
      <c r="AH125" s="562">
        <f t="shared" si="15"/>
        <v>0</v>
      </c>
      <c r="AI125" s="562">
        <f t="shared" si="16"/>
        <v>0</v>
      </c>
      <c r="AJ125" s="562">
        <f t="shared" si="17"/>
        <v>0</v>
      </c>
      <c r="AK125" s="562">
        <f t="shared" si="18"/>
        <v>0</v>
      </c>
      <c r="AL125" s="562">
        <f t="shared" si="19"/>
        <v>0</v>
      </c>
      <c r="AM125" s="562">
        <f t="shared" si="20"/>
        <v>0</v>
      </c>
      <c r="AN125" s="562">
        <f t="shared" si="21"/>
        <v>0</v>
      </c>
      <c r="AO125" s="485"/>
    </row>
    <row r="126" spans="1:41" s="498" customFormat="1" ht="13.8">
      <c r="A126" s="559"/>
      <c r="B126" s="559"/>
      <c r="C126" s="560"/>
      <c r="D126" s="561"/>
      <c r="E126" s="695"/>
      <c r="F126" s="561"/>
      <c r="G126" s="685">
        <f t="shared" si="14"/>
        <v>0</v>
      </c>
      <c r="H126" s="561"/>
      <c r="I126" s="561"/>
      <c r="J126" s="561"/>
      <c r="K126" s="561"/>
      <c r="L126" s="561"/>
      <c r="M126" s="561"/>
      <c r="N126" s="561"/>
      <c r="O126" s="561"/>
      <c r="P126" s="561"/>
      <c r="Q126" s="562">
        <f t="shared" si="22"/>
        <v>0</v>
      </c>
      <c r="R126" s="561"/>
      <c r="S126" s="561"/>
      <c r="T126" s="561"/>
      <c r="U126" s="562">
        <f t="shared" si="23"/>
        <v>0</v>
      </c>
      <c r="V126" s="563">
        <f>IF(ISBLANK($B126),0,VLOOKUP($B126,Listen!$A$2:$C$44,2,FALSE))</f>
        <v>0</v>
      </c>
      <c r="W126" s="563">
        <f>IF(ISBLANK($B126),0,VLOOKUP($B126,Listen!$A$2:$C$44,3,FALSE))</f>
        <v>0</v>
      </c>
      <c r="X126" s="564">
        <f t="shared" si="26"/>
        <v>0</v>
      </c>
      <c r="Y126" s="564">
        <f t="shared" si="27"/>
        <v>0</v>
      </c>
      <c r="Z126" s="564">
        <f t="shared" si="27"/>
        <v>0</v>
      </c>
      <c r="AA126" s="564">
        <f t="shared" si="27"/>
        <v>0</v>
      </c>
      <c r="AB126" s="564">
        <f t="shared" si="27"/>
        <v>0</v>
      </c>
      <c r="AC126" s="564">
        <f t="shared" si="27"/>
        <v>0</v>
      </c>
      <c r="AD126" s="564">
        <f t="shared" si="27"/>
        <v>0</v>
      </c>
      <c r="AE126" s="562">
        <f t="shared" si="24"/>
        <v>0</v>
      </c>
      <c r="AF126" s="565">
        <f>IF(C126=Allgemeines!$C$12,SAV!$U126-SAV!$AG126,HLOOKUP(Allgemeines!$C$12-1,$AH$4:$AN$300,ROW(C126)-3,FALSE)-$AG126)</f>
        <v>0</v>
      </c>
      <c r="AG126" s="565">
        <f>HLOOKUP(Allgemeines!$C$12,$AH$4:$AN$300,ROW(C126)-3,FALSE)</f>
        <v>0</v>
      </c>
      <c r="AH126" s="562">
        <f t="shared" si="15"/>
        <v>0</v>
      </c>
      <c r="AI126" s="562">
        <f t="shared" si="16"/>
        <v>0</v>
      </c>
      <c r="AJ126" s="562">
        <f t="shared" si="17"/>
        <v>0</v>
      </c>
      <c r="AK126" s="562">
        <f t="shared" si="18"/>
        <v>0</v>
      </c>
      <c r="AL126" s="562">
        <f t="shared" si="19"/>
        <v>0</v>
      </c>
      <c r="AM126" s="562">
        <f t="shared" si="20"/>
        <v>0</v>
      </c>
      <c r="AN126" s="562">
        <f t="shared" si="21"/>
        <v>0</v>
      </c>
      <c r="AO126" s="485"/>
    </row>
    <row r="127" spans="1:41" s="498" customFormat="1" ht="13.8">
      <c r="A127" s="559"/>
      <c r="B127" s="559"/>
      <c r="C127" s="560"/>
      <c r="D127" s="561"/>
      <c r="E127" s="695"/>
      <c r="F127" s="561"/>
      <c r="G127" s="685">
        <f t="shared" si="14"/>
        <v>0</v>
      </c>
      <c r="H127" s="561"/>
      <c r="I127" s="561"/>
      <c r="J127" s="561"/>
      <c r="K127" s="561"/>
      <c r="L127" s="561"/>
      <c r="M127" s="561"/>
      <c r="N127" s="561"/>
      <c r="O127" s="561"/>
      <c r="P127" s="561"/>
      <c r="Q127" s="562">
        <f t="shared" si="22"/>
        <v>0</v>
      </c>
      <c r="R127" s="561"/>
      <c r="S127" s="561"/>
      <c r="T127" s="561"/>
      <c r="U127" s="562">
        <f t="shared" si="23"/>
        <v>0</v>
      </c>
      <c r="V127" s="563">
        <f>IF(ISBLANK($B127),0,VLOOKUP($B127,Listen!$A$2:$C$44,2,FALSE))</f>
        <v>0</v>
      </c>
      <c r="W127" s="563">
        <f>IF(ISBLANK($B127),0,VLOOKUP($B127,Listen!$A$2:$C$44,3,FALSE))</f>
        <v>0</v>
      </c>
      <c r="X127" s="564">
        <f t="shared" si="26"/>
        <v>0</v>
      </c>
      <c r="Y127" s="564">
        <f t="shared" si="27"/>
        <v>0</v>
      </c>
      <c r="Z127" s="564">
        <f t="shared" si="27"/>
        <v>0</v>
      </c>
      <c r="AA127" s="564">
        <f t="shared" si="27"/>
        <v>0</v>
      </c>
      <c r="AB127" s="564">
        <f t="shared" si="27"/>
        <v>0</v>
      </c>
      <c r="AC127" s="564">
        <f t="shared" si="27"/>
        <v>0</v>
      </c>
      <c r="AD127" s="564">
        <f t="shared" si="27"/>
        <v>0</v>
      </c>
      <c r="AE127" s="562">
        <f t="shared" si="24"/>
        <v>0</v>
      </c>
      <c r="AF127" s="565">
        <f>IF(C127=Allgemeines!$C$12,SAV!$U127-SAV!$AG127,HLOOKUP(Allgemeines!$C$12-1,$AH$4:$AN$300,ROW(C127)-3,FALSE)-$AG127)</f>
        <v>0</v>
      </c>
      <c r="AG127" s="565">
        <f>HLOOKUP(Allgemeines!$C$12,$AH$4:$AN$300,ROW(C127)-3,FALSE)</f>
        <v>0</v>
      </c>
      <c r="AH127" s="562">
        <f t="shared" si="15"/>
        <v>0</v>
      </c>
      <c r="AI127" s="562">
        <f t="shared" si="16"/>
        <v>0</v>
      </c>
      <c r="AJ127" s="562">
        <f t="shared" si="17"/>
        <v>0</v>
      </c>
      <c r="AK127" s="562">
        <f t="shared" si="18"/>
        <v>0</v>
      </c>
      <c r="AL127" s="562">
        <f t="shared" si="19"/>
        <v>0</v>
      </c>
      <c r="AM127" s="562">
        <f t="shared" si="20"/>
        <v>0</v>
      </c>
      <c r="AN127" s="562">
        <f t="shared" si="21"/>
        <v>0</v>
      </c>
      <c r="AO127" s="485"/>
    </row>
    <row r="128" spans="1:41" s="498" customFormat="1" ht="13.8">
      <c r="A128" s="559"/>
      <c r="B128" s="559"/>
      <c r="C128" s="560"/>
      <c r="D128" s="561"/>
      <c r="E128" s="695"/>
      <c r="F128" s="561"/>
      <c r="G128" s="685">
        <f t="shared" si="14"/>
        <v>0</v>
      </c>
      <c r="H128" s="561"/>
      <c r="I128" s="561"/>
      <c r="J128" s="561"/>
      <c r="K128" s="561"/>
      <c r="L128" s="561"/>
      <c r="M128" s="561"/>
      <c r="N128" s="561"/>
      <c r="O128" s="561"/>
      <c r="P128" s="561"/>
      <c r="Q128" s="562">
        <f t="shared" si="22"/>
        <v>0</v>
      </c>
      <c r="R128" s="561"/>
      <c r="S128" s="561"/>
      <c r="T128" s="561"/>
      <c r="U128" s="562">
        <f t="shared" si="23"/>
        <v>0</v>
      </c>
      <c r="V128" s="563">
        <f>IF(ISBLANK($B128),0,VLOOKUP($B128,Listen!$A$2:$C$44,2,FALSE))</f>
        <v>0</v>
      </c>
      <c r="W128" s="563">
        <f>IF(ISBLANK($B128),0,VLOOKUP($B128,Listen!$A$2:$C$44,3,FALSE))</f>
        <v>0</v>
      </c>
      <c r="X128" s="564">
        <f t="shared" si="26"/>
        <v>0</v>
      </c>
      <c r="Y128" s="564">
        <f t="shared" si="27"/>
        <v>0</v>
      </c>
      <c r="Z128" s="564">
        <f t="shared" si="27"/>
        <v>0</v>
      </c>
      <c r="AA128" s="564">
        <f t="shared" si="27"/>
        <v>0</v>
      </c>
      <c r="AB128" s="564">
        <f t="shared" si="27"/>
        <v>0</v>
      </c>
      <c r="AC128" s="564">
        <f t="shared" si="27"/>
        <v>0</v>
      </c>
      <c r="AD128" s="564">
        <f t="shared" si="27"/>
        <v>0</v>
      </c>
      <c r="AE128" s="562">
        <f t="shared" si="24"/>
        <v>0</v>
      </c>
      <c r="AF128" s="565">
        <f>IF(C128=Allgemeines!$C$12,SAV!$U128-SAV!$AG128,HLOOKUP(Allgemeines!$C$12-1,$AH$4:$AN$300,ROW(C128)-3,FALSE)-$AG128)</f>
        <v>0</v>
      </c>
      <c r="AG128" s="565">
        <f>HLOOKUP(Allgemeines!$C$12,$AH$4:$AN$300,ROW(C128)-3,FALSE)</f>
        <v>0</v>
      </c>
      <c r="AH128" s="562">
        <f t="shared" si="15"/>
        <v>0</v>
      </c>
      <c r="AI128" s="562">
        <f t="shared" si="16"/>
        <v>0</v>
      </c>
      <c r="AJ128" s="562">
        <f t="shared" si="17"/>
        <v>0</v>
      </c>
      <c r="AK128" s="562">
        <f t="shared" si="18"/>
        <v>0</v>
      </c>
      <c r="AL128" s="562">
        <f t="shared" si="19"/>
        <v>0</v>
      </c>
      <c r="AM128" s="562">
        <f t="shared" si="20"/>
        <v>0</v>
      </c>
      <c r="AN128" s="562">
        <f t="shared" si="21"/>
        <v>0</v>
      </c>
      <c r="AO128" s="485"/>
    </row>
    <row r="129" spans="1:41" s="498" customFormat="1" ht="13.8">
      <c r="A129" s="559"/>
      <c r="B129" s="559"/>
      <c r="C129" s="560"/>
      <c r="D129" s="561"/>
      <c r="E129" s="695"/>
      <c r="F129" s="561"/>
      <c r="G129" s="685">
        <f t="shared" si="14"/>
        <v>0</v>
      </c>
      <c r="H129" s="561"/>
      <c r="I129" s="561"/>
      <c r="J129" s="561"/>
      <c r="K129" s="561"/>
      <c r="L129" s="561"/>
      <c r="M129" s="561"/>
      <c r="N129" s="561"/>
      <c r="O129" s="561"/>
      <c r="P129" s="561"/>
      <c r="Q129" s="562">
        <f t="shared" si="22"/>
        <v>0</v>
      </c>
      <c r="R129" s="561"/>
      <c r="S129" s="561"/>
      <c r="T129" s="561"/>
      <c r="U129" s="562">
        <f t="shared" si="23"/>
        <v>0</v>
      </c>
      <c r="V129" s="563">
        <f>IF(ISBLANK($B129),0,VLOOKUP($B129,Listen!$A$2:$C$44,2,FALSE))</f>
        <v>0</v>
      </c>
      <c r="W129" s="563">
        <f>IF(ISBLANK($B129),0,VLOOKUP($B129,Listen!$A$2:$C$44,3,FALSE))</f>
        <v>0</v>
      </c>
      <c r="X129" s="564">
        <f t="shared" si="26"/>
        <v>0</v>
      </c>
      <c r="Y129" s="564">
        <f t="shared" si="27"/>
        <v>0</v>
      </c>
      <c r="Z129" s="564">
        <f t="shared" si="27"/>
        <v>0</v>
      </c>
      <c r="AA129" s="564">
        <f t="shared" si="27"/>
        <v>0</v>
      </c>
      <c r="AB129" s="564">
        <f t="shared" si="27"/>
        <v>0</v>
      </c>
      <c r="AC129" s="564">
        <f t="shared" si="27"/>
        <v>0</v>
      </c>
      <c r="AD129" s="564">
        <f t="shared" si="27"/>
        <v>0</v>
      </c>
      <c r="AE129" s="562">
        <f t="shared" si="24"/>
        <v>0</v>
      </c>
      <c r="AF129" s="565">
        <f>IF(C129=Allgemeines!$C$12,SAV!$U129-SAV!$AG129,HLOOKUP(Allgemeines!$C$12-1,$AH$4:$AN$300,ROW(C129)-3,FALSE)-$AG129)</f>
        <v>0</v>
      </c>
      <c r="AG129" s="565">
        <f>HLOOKUP(Allgemeines!$C$12,$AH$4:$AN$300,ROW(C129)-3,FALSE)</f>
        <v>0</v>
      </c>
      <c r="AH129" s="562">
        <f t="shared" si="15"/>
        <v>0</v>
      </c>
      <c r="AI129" s="562">
        <f t="shared" si="16"/>
        <v>0</v>
      </c>
      <c r="AJ129" s="562">
        <f t="shared" si="17"/>
        <v>0</v>
      </c>
      <c r="AK129" s="562">
        <f t="shared" si="18"/>
        <v>0</v>
      </c>
      <c r="AL129" s="562">
        <f t="shared" si="19"/>
        <v>0</v>
      </c>
      <c r="AM129" s="562">
        <f t="shared" si="20"/>
        <v>0</v>
      </c>
      <c r="AN129" s="562">
        <f t="shared" si="21"/>
        <v>0</v>
      </c>
      <c r="AO129" s="485"/>
    </row>
    <row r="130" spans="1:41" s="498" customFormat="1" ht="13.8">
      <c r="A130" s="559"/>
      <c r="B130" s="559"/>
      <c r="C130" s="560"/>
      <c r="D130" s="561"/>
      <c r="E130" s="695"/>
      <c r="F130" s="561"/>
      <c r="G130" s="685">
        <f t="shared" si="14"/>
        <v>0</v>
      </c>
      <c r="H130" s="561"/>
      <c r="I130" s="561"/>
      <c r="J130" s="561"/>
      <c r="K130" s="561"/>
      <c r="L130" s="561"/>
      <c r="M130" s="561"/>
      <c r="N130" s="561"/>
      <c r="O130" s="561"/>
      <c r="P130" s="561"/>
      <c r="Q130" s="562">
        <f t="shared" si="22"/>
        <v>0</v>
      </c>
      <c r="R130" s="561"/>
      <c r="S130" s="561"/>
      <c r="T130" s="561"/>
      <c r="U130" s="562">
        <f t="shared" si="23"/>
        <v>0</v>
      </c>
      <c r="V130" s="563">
        <f>IF(ISBLANK($B130),0,VLOOKUP($B130,Listen!$A$2:$C$44,2,FALSE))</f>
        <v>0</v>
      </c>
      <c r="W130" s="563">
        <f>IF(ISBLANK($B130),0,VLOOKUP($B130,Listen!$A$2:$C$44,3,FALSE))</f>
        <v>0</v>
      </c>
      <c r="X130" s="564">
        <f t="shared" si="26"/>
        <v>0</v>
      </c>
      <c r="Y130" s="564">
        <f t="shared" si="27"/>
        <v>0</v>
      </c>
      <c r="Z130" s="564">
        <f t="shared" si="27"/>
        <v>0</v>
      </c>
      <c r="AA130" s="564">
        <f t="shared" si="27"/>
        <v>0</v>
      </c>
      <c r="AB130" s="564">
        <f t="shared" si="27"/>
        <v>0</v>
      </c>
      <c r="AC130" s="564">
        <f t="shared" si="27"/>
        <v>0</v>
      </c>
      <c r="AD130" s="564">
        <f t="shared" si="27"/>
        <v>0</v>
      </c>
      <c r="AE130" s="562">
        <f t="shared" si="24"/>
        <v>0</v>
      </c>
      <c r="AF130" s="565">
        <f>IF(C130=Allgemeines!$C$12,SAV!$U130-SAV!$AG130,HLOOKUP(Allgemeines!$C$12-1,$AH$4:$AN$300,ROW(C130)-3,FALSE)-$AG130)</f>
        <v>0</v>
      </c>
      <c r="AG130" s="565">
        <f>HLOOKUP(Allgemeines!$C$12,$AH$4:$AN$300,ROW(C130)-3,FALSE)</f>
        <v>0</v>
      </c>
      <c r="AH130" s="562">
        <f t="shared" si="15"/>
        <v>0</v>
      </c>
      <c r="AI130" s="562">
        <f t="shared" si="16"/>
        <v>0</v>
      </c>
      <c r="AJ130" s="562">
        <f t="shared" si="17"/>
        <v>0</v>
      </c>
      <c r="AK130" s="562">
        <f t="shared" si="18"/>
        <v>0</v>
      </c>
      <c r="AL130" s="562">
        <f t="shared" si="19"/>
        <v>0</v>
      </c>
      <c r="AM130" s="562">
        <f t="shared" si="20"/>
        <v>0</v>
      </c>
      <c r="AN130" s="562">
        <f t="shared" si="21"/>
        <v>0</v>
      </c>
      <c r="AO130" s="485"/>
    </row>
    <row r="131" spans="1:41" s="498" customFormat="1" ht="13.8">
      <c r="A131" s="559"/>
      <c r="B131" s="559"/>
      <c r="C131" s="560"/>
      <c r="D131" s="561"/>
      <c r="E131" s="695"/>
      <c r="F131" s="561"/>
      <c r="G131" s="685">
        <f t="shared" si="14"/>
        <v>0</v>
      </c>
      <c r="H131" s="561"/>
      <c r="I131" s="561"/>
      <c r="J131" s="561"/>
      <c r="K131" s="561"/>
      <c r="L131" s="561"/>
      <c r="M131" s="561"/>
      <c r="N131" s="561"/>
      <c r="O131" s="561"/>
      <c r="P131" s="561"/>
      <c r="Q131" s="562">
        <f t="shared" si="22"/>
        <v>0</v>
      </c>
      <c r="R131" s="561"/>
      <c r="S131" s="561"/>
      <c r="T131" s="561"/>
      <c r="U131" s="562">
        <f t="shared" si="23"/>
        <v>0</v>
      </c>
      <c r="V131" s="563">
        <f>IF(ISBLANK($B131),0,VLOOKUP($B131,Listen!$A$2:$C$44,2,FALSE))</f>
        <v>0</v>
      </c>
      <c r="W131" s="563">
        <f>IF(ISBLANK($B131),0,VLOOKUP($B131,Listen!$A$2:$C$44,3,FALSE))</f>
        <v>0</v>
      </c>
      <c r="X131" s="564">
        <f t="shared" si="26"/>
        <v>0</v>
      </c>
      <c r="Y131" s="564">
        <f t="shared" si="27"/>
        <v>0</v>
      </c>
      <c r="Z131" s="564">
        <f t="shared" si="27"/>
        <v>0</v>
      </c>
      <c r="AA131" s="564">
        <f t="shared" si="27"/>
        <v>0</v>
      </c>
      <c r="AB131" s="564">
        <f t="shared" si="27"/>
        <v>0</v>
      </c>
      <c r="AC131" s="564">
        <f t="shared" si="27"/>
        <v>0</v>
      </c>
      <c r="AD131" s="564">
        <f t="shared" si="27"/>
        <v>0</v>
      </c>
      <c r="AE131" s="562">
        <f t="shared" si="24"/>
        <v>0</v>
      </c>
      <c r="AF131" s="565">
        <f>IF(C131=Allgemeines!$C$12,SAV!$U131-SAV!$AG131,HLOOKUP(Allgemeines!$C$12-1,$AH$4:$AN$300,ROW(C131)-3,FALSE)-$AG131)</f>
        <v>0</v>
      </c>
      <c r="AG131" s="565">
        <f>HLOOKUP(Allgemeines!$C$12,$AH$4:$AN$300,ROW(C131)-3,FALSE)</f>
        <v>0</v>
      </c>
      <c r="AH131" s="562">
        <f t="shared" si="15"/>
        <v>0</v>
      </c>
      <c r="AI131" s="562">
        <f t="shared" si="16"/>
        <v>0</v>
      </c>
      <c r="AJ131" s="562">
        <f t="shared" si="17"/>
        <v>0</v>
      </c>
      <c r="AK131" s="562">
        <f t="shared" si="18"/>
        <v>0</v>
      </c>
      <c r="AL131" s="562">
        <f t="shared" si="19"/>
        <v>0</v>
      </c>
      <c r="AM131" s="562">
        <f t="shared" si="20"/>
        <v>0</v>
      </c>
      <c r="AN131" s="562">
        <f t="shared" si="21"/>
        <v>0</v>
      </c>
      <c r="AO131" s="485"/>
    </row>
    <row r="132" spans="1:41" s="498" customFormat="1" ht="13.8">
      <c r="A132" s="559"/>
      <c r="B132" s="559"/>
      <c r="C132" s="560"/>
      <c r="D132" s="561"/>
      <c r="E132" s="695"/>
      <c r="F132" s="561"/>
      <c r="G132" s="685">
        <f t="shared" si="14"/>
        <v>0</v>
      </c>
      <c r="H132" s="561"/>
      <c r="I132" s="561"/>
      <c r="J132" s="561"/>
      <c r="K132" s="561"/>
      <c r="L132" s="561"/>
      <c r="M132" s="561"/>
      <c r="N132" s="561"/>
      <c r="O132" s="561"/>
      <c r="P132" s="561"/>
      <c r="Q132" s="562">
        <f t="shared" si="22"/>
        <v>0</v>
      </c>
      <c r="R132" s="561"/>
      <c r="S132" s="561"/>
      <c r="T132" s="561"/>
      <c r="U132" s="562">
        <f t="shared" si="23"/>
        <v>0</v>
      </c>
      <c r="V132" s="563">
        <f>IF(ISBLANK($B132),0,VLOOKUP($B132,Listen!$A$2:$C$44,2,FALSE))</f>
        <v>0</v>
      </c>
      <c r="W132" s="563">
        <f>IF(ISBLANK($B132),0,VLOOKUP($B132,Listen!$A$2:$C$44,3,FALSE))</f>
        <v>0</v>
      </c>
      <c r="X132" s="564">
        <f t="shared" si="26"/>
        <v>0</v>
      </c>
      <c r="Y132" s="564">
        <f t="shared" si="27"/>
        <v>0</v>
      </c>
      <c r="Z132" s="564">
        <f t="shared" si="27"/>
        <v>0</v>
      </c>
      <c r="AA132" s="564">
        <f t="shared" si="27"/>
        <v>0</v>
      </c>
      <c r="AB132" s="564">
        <f t="shared" si="27"/>
        <v>0</v>
      </c>
      <c r="AC132" s="564">
        <f t="shared" si="27"/>
        <v>0</v>
      </c>
      <c r="AD132" s="564">
        <f t="shared" si="27"/>
        <v>0</v>
      </c>
      <c r="AE132" s="562">
        <f t="shared" si="24"/>
        <v>0</v>
      </c>
      <c r="AF132" s="565">
        <f>IF(C132=Allgemeines!$C$12,SAV!$U132-SAV!$AG132,HLOOKUP(Allgemeines!$C$12-1,$AH$4:$AN$300,ROW(C132)-3,FALSE)-$AG132)</f>
        <v>0</v>
      </c>
      <c r="AG132" s="565">
        <f>HLOOKUP(Allgemeines!$C$12,$AH$4:$AN$300,ROW(C132)-3,FALSE)</f>
        <v>0</v>
      </c>
      <c r="AH132" s="562">
        <f t="shared" si="15"/>
        <v>0</v>
      </c>
      <c r="AI132" s="562">
        <f t="shared" si="16"/>
        <v>0</v>
      </c>
      <c r="AJ132" s="562">
        <f t="shared" si="17"/>
        <v>0</v>
      </c>
      <c r="AK132" s="562">
        <f t="shared" si="18"/>
        <v>0</v>
      </c>
      <c r="AL132" s="562">
        <f t="shared" si="19"/>
        <v>0</v>
      </c>
      <c r="AM132" s="562">
        <f t="shared" si="20"/>
        <v>0</v>
      </c>
      <c r="AN132" s="562">
        <f t="shared" si="21"/>
        <v>0</v>
      </c>
      <c r="AO132" s="485"/>
    </row>
    <row r="133" spans="1:41" s="498" customFormat="1" ht="13.8">
      <c r="A133" s="559"/>
      <c r="B133" s="559"/>
      <c r="C133" s="560"/>
      <c r="D133" s="561"/>
      <c r="E133" s="695"/>
      <c r="F133" s="561"/>
      <c r="G133" s="685">
        <f t="shared" ref="G133:G196" si="28">D133*E133/100</f>
        <v>0</v>
      </c>
      <c r="H133" s="561"/>
      <c r="I133" s="561"/>
      <c r="J133" s="561"/>
      <c r="K133" s="561"/>
      <c r="L133" s="561"/>
      <c r="M133" s="561"/>
      <c r="N133" s="561"/>
      <c r="O133" s="561"/>
      <c r="P133" s="561"/>
      <c r="Q133" s="562">
        <f t="shared" si="22"/>
        <v>0</v>
      </c>
      <c r="R133" s="561"/>
      <c r="S133" s="561"/>
      <c r="T133" s="561"/>
      <c r="U133" s="562">
        <f t="shared" si="23"/>
        <v>0</v>
      </c>
      <c r="V133" s="563">
        <f>IF(ISBLANK($B133),0,VLOOKUP($B133,Listen!$A$2:$C$44,2,FALSE))</f>
        <v>0</v>
      </c>
      <c r="W133" s="563">
        <f>IF(ISBLANK($B133),0,VLOOKUP($B133,Listen!$A$2:$C$44,3,FALSE))</f>
        <v>0</v>
      </c>
      <c r="X133" s="564">
        <f t="shared" si="26"/>
        <v>0</v>
      </c>
      <c r="Y133" s="564">
        <f t="shared" si="27"/>
        <v>0</v>
      </c>
      <c r="Z133" s="564">
        <f t="shared" si="27"/>
        <v>0</v>
      </c>
      <c r="AA133" s="564">
        <f t="shared" si="27"/>
        <v>0</v>
      </c>
      <c r="AB133" s="564">
        <f t="shared" si="27"/>
        <v>0</v>
      </c>
      <c r="AC133" s="564">
        <f t="shared" si="27"/>
        <v>0</v>
      </c>
      <c r="AD133" s="564">
        <f t="shared" si="27"/>
        <v>0</v>
      </c>
      <c r="AE133" s="562">
        <f t="shared" si="24"/>
        <v>0</v>
      </c>
      <c r="AF133" s="565">
        <f>IF(C133=Allgemeines!$C$12,SAV!$U133-SAV!$AG133,HLOOKUP(Allgemeines!$C$12-1,$AH$4:$AN$300,ROW(C133)-3,FALSE)-$AG133)</f>
        <v>0</v>
      </c>
      <c r="AG133" s="565">
        <f>HLOOKUP(Allgemeines!$C$12,$AH$4:$AN$300,ROW(C133)-3,FALSE)</f>
        <v>0</v>
      </c>
      <c r="AH133" s="562">
        <f t="shared" ref="AH133:AH196" si="29">IF(OR($C133=0,$U133=0),0,IF($C133&lt;=AH$4,$U133-$U133/X133*(AH$4-$C133+1),0))</f>
        <v>0</v>
      </c>
      <c r="AI133" s="562">
        <f t="shared" ref="AI133:AI196" si="30">IF(OR($C133=0,$U133=0,Y133-(AI$4-$C133)=0),0,IF($C133&lt;AI$4,AH133-AH133/(Y133-(AI$4-$C133)),IF($C133=AI$4,$U133-$U133/Y133,0)))</f>
        <v>0</v>
      </c>
      <c r="AJ133" s="562">
        <f t="shared" ref="AJ133:AJ196" si="31">IF(OR($C133=0,$U133=0,Z133-(AJ$4-$C133)=0),0,IF($C133&lt;AJ$4,AI133-AI133/(Z133-(AJ$4-$C133)),IF($C133=AJ$4,$U133-$U133/Z133,0)))</f>
        <v>0</v>
      </c>
      <c r="AK133" s="562">
        <f t="shared" ref="AK133:AK196" si="32">IF(OR($C133=0,$U133=0,AA133-(AK$4-$C133)=0),0,IF($C133&lt;AK$4,AJ133-AJ133/(AA133-(AK$4-$C133)),IF($C133=AK$4,$U133-$U133/AA133,0)))</f>
        <v>0</v>
      </c>
      <c r="AL133" s="562">
        <f t="shared" ref="AL133:AL196" si="33">IF(OR($C133=0,$U133=0,AB133-(AL$4-$C133)=0),0,IF($C133&lt;AL$4,AK133-AK133/(AB133-(AL$4-$C133)),IF($C133=AL$4,$U133-$U133/AB133,0)))</f>
        <v>0</v>
      </c>
      <c r="AM133" s="562">
        <f t="shared" ref="AM133:AM196" si="34">IF(OR($C133=0,$U133=0,AC133-(AM$4-$C133)=0),0,IF($C133&lt;AM$4,AL133-AL133/(AC133-(AM$4-$C133)),IF($C133=AM$4,$U133-$U133/AC133,0)))</f>
        <v>0</v>
      </c>
      <c r="AN133" s="562">
        <f t="shared" ref="AN133:AN196" si="35">IF(OR($C133=0,$U133=0,AD133-(AN$4-$C133)=0),0,IF($C133&lt;AN$4,AM133-AM133/(AD133-(AN$4-$C133)),IF($C133=AN$4,$U133-$U133/AD133,0)))</f>
        <v>0</v>
      </c>
      <c r="AO133" s="485"/>
    </row>
    <row r="134" spans="1:41" s="498" customFormat="1" ht="13.8">
      <c r="A134" s="559"/>
      <c r="B134" s="559"/>
      <c r="C134" s="560"/>
      <c r="D134" s="561"/>
      <c r="E134" s="695"/>
      <c r="F134" s="561"/>
      <c r="G134" s="685">
        <f t="shared" si="28"/>
        <v>0</v>
      </c>
      <c r="H134" s="561"/>
      <c r="I134" s="561"/>
      <c r="J134" s="561"/>
      <c r="K134" s="561"/>
      <c r="L134" s="561"/>
      <c r="M134" s="561"/>
      <c r="N134" s="561"/>
      <c r="O134" s="561"/>
      <c r="P134" s="561"/>
      <c r="Q134" s="562">
        <f t="shared" ref="Q134:Q197" si="36">SUM(G134,H134,J134,K134,M134,N134)-SUM(I134,L134,O134,P134)</f>
        <v>0</v>
      </c>
      <c r="R134" s="561"/>
      <c r="S134" s="561"/>
      <c r="T134" s="561"/>
      <c r="U134" s="562">
        <f t="shared" ref="U134:U197" si="37">Q134-R134-S134-T134</f>
        <v>0</v>
      </c>
      <c r="V134" s="563">
        <f>IF(ISBLANK($B134),0,VLOOKUP($B134,Listen!$A$2:$C$44,2,FALSE))</f>
        <v>0</v>
      </c>
      <c r="W134" s="563">
        <f>IF(ISBLANK($B134),0,VLOOKUP($B134,Listen!$A$2:$C$44,3,FALSE))</f>
        <v>0</v>
      </c>
      <c r="X134" s="564">
        <f t="shared" si="26"/>
        <v>0</v>
      </c>
      <c r="Y134" s="564">
        <f t="shared" si="27"/>
        <v>0</v>
      </c>
      <c r="Z134" s="564">
        <f t="shared" si="27"/>
        <v>0</v>
      </c>
      <c r="AA134" s="564">
        <f t="shared" si="27"/>
        <v>0</v>
      </c>
      <c r="AB134" s="564">
        <f t="shared" si="27"/>
        <v>0</v>
      </c>
      <c r="AC134" s="564">
        <f t="shared" si="27"/>
        <v>0</v>
      </c>
      <c r="AD134" s="564">
        <f t="shared" si="27"/>
        <v>0</v>
      </c>
      <c r="AE134" s="562">
        <f t="shared" ref="AE134:AE197" si="38">AG134+AF134</f>
        <v>0</v>
      </c>
      <c r="AF134" s="565">
        <f>IF(C134=Allgemeines!$C$12,SAV!$U134-SAV!$AG134,HLOOKUP(Allgemeines!$C$12-1,$AH$4:$AN$300,ROW(C134)-3,FALSE)-$AG134)</f>
        <v>0</v>
      </c>
      <c r="AG134" s="565">
        <f>HLOOKUP(Allgemeines!$C$12,$AH$4:$AN$300,ROW(C134)-3,FALSE)</f>
        <v>0</v>
      </c>
      <c r="AH134" s="562">
        <f t="shared" si="29"/>
        <v>0</v>
      </c>
      <c r="AI134" s="562">
        <f t="shared" si="30"/>
        <v>0</v>
      </c>
      <c r="AJ134" s="562">
        <f t="shared" si="31"/>
        <v>0</v>
      </c>
      <c r="AK134" s="562">
        <f t="shared" si="32"/>
        <v>0</v>
      </c>
      <c r="AL134" s="562">
        <f t="shared" si="33"/>
        <v>0</v>
      </c>
      <c r="AM134" s="562">
        <f t="shared" si="34"/>
        <v>0</v>
      </c>
      <c r="AN134" s="562">
        <f t="shared" si="35"/>
        <v>0</v>
      </c>
      <c r="AO134" s="485"/>
    </row>
    <row r="135" spans="1:41" s="498" customFormat="1" ht="13.8">
      <c r="A135" s="559"/>
      <c r="B135" s="559"/>
      <c r="C135" s="560"/>
      <c r="D135" s="561"/>
      <c r="E135" s="695"/>
      <c r="F135" s="561"/>
      <c r="G135" s="685">
        <f t="shared" si="28"/>
        <v>0</v>
      </c>
      <c r="H135" s="561"/>
      <c r="I135" s="561"/>
      <c r="J135" s="561"/>
      <c r="K135" s="561"/>
      <c r="L135" s="561"/>
      <c r="M135" s="561"/>
      <c r="N135" s="561"/>
      <c r="O135" s="561"/>
      <c r="P135" s="561"/>
      <c r="Q135" s="562">
        <f t="shared" si="36"/>
        <v>0</v>
      </c>
      <c r="R135" s="561"/>
      <c r="S135" s="561"/>
      <c r="T135" s="561"/>
      <c r="U135" s="562">
        <f t="shared" si="37"/>
        <v>0</v>
      </c>
      <c r="V135" s="563">
        <f>IF(ISBLANK($B135),0,VLOOKUP($B135,Listen!$A$2:$C$44,2,FALSE))</f>
        <v>0</v>
      </c>
      <c r="W135" s="563">
        <f>IF(ISBLANK($B135),0,VLOOKUP($B135,Listen!$A$2:$C$44,3,FALSE))</f>
        <v>0</v>
      </c>
      <c r="X135" s="564">
        <f t="shared" si="26"/>
        <v>0</v>
      </c>
      <c r="Y135" s="564">
        <f t="shared" si="27"/>
        <v>0</v>
      </c>
      <c r="Z135" s="564">
        <f t="shared" si="27"/>
        <v>0</v>
      </c>
      <c r="AA135" s="564">
        <f t="shared" si="27"/>
        <v>0</v>
      </c>
      <c r="AB135" s="564">
        <f t="shared" si="27"/>
        <v>0</v>
      </c>
      <c r="AC135" s="564">
        <f t="shared" si="27"/>
        <v>0</v>
      </c>
      <c r="AD135" s="564">
        <f t="shared" si="27"/>
        <v>0</v>
      </c>
      <c r="AE135" s="562">
        <f t="shared" si="38"/>
        <v>0</v>
      </c>
      <c r="AF135" s="565">
        <f>IF(C135=Allgemeines!$C$12,SAV!$U135-SAV!$AG135,HLOOKUP(Allgemeines!$C$12-1,$AH$4:$AN$300,ROW(C135)-3,FALSE)-$AG135)</f>
        <v>0</v>
      </c>
      <c r="AG135" s="565">
        <f>HLOOKUP(Allgemeines!$C$12,$AH$4:$AN$300,ROW(C135)-3,FALSE)</f>
        <v>0</v>
      </c>
      <c r="AH135" s="562">
        <f t="shared" si="29"/>
        <v>0</v>
      </c>
      <c r="AI135" s="562">
        <f t="shared" si="30"/>
        <v>0</v>
      </c>
      <c r="AJ135" s="562">
        <f t="shared" si="31"/>
        <v>0</v>
      </c>
      <c r="AK135" s="562">
        <f t="shared" si="32"/>
        <v>0</v>
      </c>
      <c r="AL135" s="562">
        <f t="shared" si="33"/>
        <v>0</v>
      </c>
      <c r="AM135" s="562">
        <f t="shared" si="34"/>
        <v>0</v>
      </c>
      <c r="AN135" s="562">
        <f t="shared" si="35"/>
        <v>0</v>
      </c>
      <c r="AO135" s="485"/>
    </row>
    <row r="136" spans="1:41" s="498" customFormat="1" ht="13.8">
      <c r="A136" s="559"/>
      <c r="B136" s="559"/>
      <c r="C136" s="560"/>
      <c r="D136" s="561"/>
      <c r="E136" s="695"/>
      <c r="F136" s="561"/>
      <c r="G136" s="685">
        <f t="shared" si="28"/>
        <v>0</v>
      </c>
      <c r="H136" s="561"/>
      <c r="I136" s="561"/>
      <c r="J136" s="561"/>
      <c r="K136" s="561"/>
      <c r="L136" s="561"/>
      <c r="M136" s="561"/>
      <c r="N136" s="561"/>
      <c r="O136" s="561"/>
      <c r="P136" s="561"/>
      <c r="Q136" s="562">
        <f t="shared" si="36"/>
        <v>0</v>
      </c>
      <c r="R136" s="561"/>
      <c r="S136" s="561"/>
      <c r="T136" s="561"/>
      <c r="U136" s="562">
        <f t="shared" si="37"/>
        <v>0</v>
      </c>
      <c r="V136" s="563">
        <f>IF(ISBLANK($B136),0,VLOOKUP($B136,Listen!$A$2:$C$44,2,FALSE))</f>
        <v>0</v>
      </c>
      <c r="W136" s="563">
        <f>IF(ISBLANK($B136),0,VLOOKUP($B136,Listen!$A$2:$C$44,3,FALSE))</f>
        <v>0</v>
      </c>
      <c r="X136" s="564">
        <f t="shared" si="26"/>
        <v>0</v>
      </c>
      <c r="Y136" s="564">
        <f t="shared" si="27"/>
        <v>0</v>
      </c>
      <c r="Z136" s="564">
        <f t="shared" si="27"/>
        <v>0</v>
      </c>
      <c r="AA136" s="564">
        <f t="shared" si="27"/>
        <v>0</v>
      </c>
      <c r="AB136" s="564">
        <f t="shared" si="27"/>
        <v>0</v>
      </c>
      <c r="AC136" s="564">
        <f t="shared" si="27"/>
        <v>0</v>
      </c>
      <c r="AD136" s="564">
        <f t="shared" si="27"/>
        <v>0</v>
      </c>
      <c r="AE136" s="562">
        <f t="shared" si="38"/>
        <v>0</v>
      </c>
      <c r="AF136" s="565">
        <f>IF(C136=Allgemeines!$C$12,SAV!$U136-SAV!$AG136,HLOOKUP(Allgemeines!$C$12-1,$AH$4:$AN$300,ROW(C136)-3,FALSE)-$AG136)</f>
        <v>0</v>
      </c>
      <c r="AG136" s="565">
        <f>HLOOKUP(Allgemeines!$C$12,$AH$4:$AN$300,ROW(C136)-3,FALSE)</f>
        <v>0</v>
      </c>
      <c r="AH136" s="562">
        <f t="shared" si="29"/>
        <v>0</v>
      </c>
      <c r="AI136" s="562">
        <f t="shared" si="30"/>
        <v>0</v>
      </c>
      <c r="AJ136" s="562">
        <f t="shared" si="31"/>
        <v>0</v>
      </c>
      <c r="AK136" s="562">
        <f t="shared" si="32"/>
        <v>0</v>
      </c>
      <c r="AL136" s="562">
        <f t="shared" si="33"/>
        <v>0</v>
      </c>
      <c r="AM136" s="562">
        <f t="shared" si="34"/>
        <v>0</v>
      </c>
      <c r="AN136" s="562">
        <f t="shared" si="35"/>
        <v>0</v>
      </c>
      <c r="AO136" s="485"/>
    </row>
    <row r="137" spans="1:41" s="498" customFormat="1" ht="13.8">
      <c r="A137" s="559"/>
      <c r="B137" s="559"/>
      <c r="C137" s="560"/>
      <c r="D137" s="561"/>
      <c r="E137" s="695"/>
      <c r="F137" s="561"/>
      <c r="G137" s="685">
        <f t="shared" si="28"/>
        <v>0</v>
      </c>
      <c r="H137" s="561"/>
      <c r="I137" s="561"/>
      <c r="J137" s="561"/>
      <c r="K137" s="561"/>
      <c r="L137" s="561"/>
      <c r="M137" s="561"/>
      <c r="N137" s="561"/>
      <c r="O137" s="561"/>
      <c r="P137" s="561"/>
      <c r="Q137" s="562">
        <f t="shared" si="36"/>
        <v>0</v>
      </c>
      <c r="R137" s="561"/>
      <c r="S137" s="561"/>
      <c r="T137" s="561"/>
      <c r="U137" s="562">
        <f t="shared" si="37"/>
        <v>0</v>
      </c>
      <c r="V137" s="563">
        <f>IF(ISBLANK($B137),0,VLOOKUP($B137,Listen!$A$2:$C$44,2,FALSE))</f>
        <v>0</v>
      </c>
      <c r="W137" s="563">
        <f>IF(ISBLANK($B137),0,VLOOKUP($B137,Listen!$A$2:$C$44,3,FALSE))</f>
        <v>0</v>
      </c>
      <c r="X137" s="564">
        <f t="shared" si="26"/>
        <v>0</v>
      </c>
      <c r="Y137" s="564">
        <f t="shared" si="27"/>
        <v>0</v>
      </c>
      <c r="Z137" s="564">
        <f t="shared" si="27"/>
        <v>0</v>
      </c>
      <c r="AA137" s="564">
        <f t="shared" si="27"/>
        <v>0</v>
      </c>
      <c r="AB137" s="564">
        <f t="shared" si="27"/>
        <v>0</v>
      </c>
      <c r="AC137" s="564">
        <f t="shared" si="27"/>
        <v>0</v>
      </c>
      <c r="AD137" s="564">
        <f t="shared" si="27"/>
        <v>0</v>
      </c>
      <c r="AE137" s="562">
        <f t="shared" si="38"/>
        <v>0</v>
      </c>
      <c r="AF137" s="565">
        <f>IF(C137=Allgemeines!$C$12,SAV!$U137-SAV!$AG137,HLOOKUP(Allgemeines!$C$12-1,$AH$4:$AN$300,ROW(C137)-3,FALSE)-$AG137)</f>
        <v>0</v>
      </c>
      <c r="AG137" s="565">
        <f>HLOOKUP(Allgemeines!$C$12,$AH$4:$AN$300,ROW(C137)-3,FALSE)</f>
        <v>0</v>
      </c>
      <c r="AH137" s="562">
        <f t="shared" si="29"/>
        <v>0</v>
      </c>
      <c r="AI137" s="562">
        <f t="shared" si="30"/>
        <v>0</v>
      </c>
      <c r="AJ137" s="562">
        <f t="shared" si="31"/>
        <v>0</v>
      </c>
      <c r="AK137" s="562">
        <f t="shared" si="32"/>
        <v>0</v>
      </c>
      <c r="AL137" s="562">
        <f t="shared" si="33"/>
        <v>0</v>
      </c>
      <c r="AM137" s="562">
        <f t="shared" si="34"/>
        <v>0</v>
      </c>
      <c r="AN137" s="562">
        <f t="shared" si="35"/>
        <v>0</v>
      </c>
      <c r="AO137" s="485"/>
    </row>
    <row r="138" spans="1:41" s="498" customFormat="1" ht="13.8">
      <c r="A138" s="559"/>
      <c r="B138" s="559"/>
      <c r="C138" s="560"/>
      <c r="D138" s="561"/>
      <c r="E138" s="695"/>
      <c r="F138" s="561"/>
      <c r="G138" s="685">
        <f t="shared" si="28"/>
        <v>0</v>
      </c>
      <c r="H138" s="561"/>
      <c r="I138" s="561"/>
      <c r="J138" s="561"/>
      <c r="K138" s="561"/>
      <c r="L138" s="561"/>
      <c r="M138" s="561"/>
      <c r="N138" s="561"/>
      <c r="O138" s="561"/>
      <c r="P138" s="561"/>
      <c r="Q138" s="562">
        <f t="shared" si="36"/>
        <v>0</v>
      </c>
      <c r="R138" s="561"/>
      <c r="S138" s="561"/>
      <c r="T138" s="561"/>
      <c r="U138" s="562">
        <f t="shared" si="37"/>
        <v>0</v>
      </c>
      <c r="V138" s="563">
        <f>IF(ISBLANK($B138),0,VLOOKUP($B138,Listen!$A$2:$C$44,2,FALSE))</f>
        <v>0</v>
      </c>
      <c r="W138" s="563">
        <f>IF(ISBLANK($B138),0,VLOOKUP($B138,Listen!$A$2:$C$44,3,FALSE))</f>
        <v>0</v>
      </c>
      <c r="X138" s="564">
        <f t="shared" si="26"/>
        <v>0</v>
      </c>
      <c r="Y138" s="564">
        <f t="shared" si="27"/>
        <v>0</v>
      </c>
      <c r="Z138" s="564">
        <f t="shared" si="27"/>
        <v>0</v>
      </c>
      <c r="AA138" s="564">
        <f t="shared" si="27"/>
        <v>0</v>
      </c>
      <c r="AB138" s="564">
        <f t="shared" si="27"/>
        <v>0</v>
      </c>
      <c r="AC138" s="564">
        <f t="shared" si="27"/>
        <v>0</v>
      </c>
      <c r="AD138" s="564">
        <f t="shared" si="27"/>
        <v>0</v>
      </c>
      <c r="AE138" s="562">
        <f t="shared" si="38"/>
        <v>0</v>
      </c>
      <c r="AF138" s="565">
        <f>IF(C138=Allgemeines!$C$12,SAV!$U138-SAV!$AG138,HLOOKUP(Allgemeines!$C$12-1,$AH$4:$AN$300,ROW(C138)-3,FALSE)-$AG138)</f>
        <v>0</v>
      </c>
      <c r="AG138" s="565">
        <f>HLOOKUP(Allgemeines!$C$12,$AH$4:$AN$300,ROW(C138)-3,FALSE)</f>
        <v>0</v>
      </c>
      <c r="AH138" s="562">
        <f t="shared" si="29"/>
        <v>0</v>
      </c>
      <c r="AI138" s="562">
        <f t="shared" si="30"/>
        <v>0</v>
      </c>
      <c r="AJ138" s="562">
        <f t="shared" si="31"/>
        <v>0</v>
      </c>
      <c r="AK138" s="562">
        <f t="shared" si="32"/>
        <v>0</v>
      </c>
      <c r="AL138" s="562">
        <f t="shared" si="33"/>
        <v>0</v>
      </c>
      <c r="AM138" s="562">
        <f t="shared" si="34"/>
        <v>0</v>
      </c>
      <c r="AN138" s="562">
        <f t="shared" si="35"/>
        <v>0</v>
      </c>
      <c r="AO138" s="485"/>
    </row>
    <row r="139" spans="1:41" s="498" customFormat="1" ht="13.8">
      <c r="A139" s="559"/>
      <c r="B139" s="559"/>
      <c r="C139" s="560"/>
      <c r="D139" s="561"/>
      <c r="E139" s="695"/>
      <c r="F139" s="561"/>
      <c r="G139" s="685">
        <f t="shared" si="28"/>
        <v>0</v>
      </c>
      <c r="H139" s="561"/>
      <c r="I139" s="561"/>
      <c r="J139" s="561"/>
      <c r="K139" s="561"/>
      <c r="L139" s="561"/>
      <c r="M139" s="561"/>
      <c r="N139" s="561"/>
      <c r="O139" s="561"/>
      <c r="P139" s="561"/>
      <c r="Q139" s="562">
        <f t="shared" si="36"/>
        <v>0</v>
      </c>
      <c r="R139" s="561"/>
      <c r="S139" s="561"/>
      <c r="T139" s="561"/>
      <c r="U139" s="562">
        <f t="shared" si="37"/>
        <v>0</v>
      </c>
      <c r="V139" s="563">
        <f>IF(ISBLANK($B139),0,VLOOKUP($B139,Listen!$A$2:$C$44,2,FALSE))</f>
        <v>0</v>
      </c>
      <c r="W139" s="563">
        <f>IF(ISBLANK($B139),0,VLOOKUP($B139,Listen!$A$2:$C$44,3,FALSE))</f>
        <v>0</v>
      </c>
      <c r="X139" s="564">
        <f t="shared" ref="X139:X202" si="39">$V139</f>
        <v>0</v>
      </c>
      <c r="Y139" s="564">
        <f t="shared" si="27"/>
        <v>0</v>
      </c>
      <c r="Z139" s="564">
        <f t="shared" si="27"/>
        <v>0</v>
      </c>
      <c r="AA139" s="564">
        <f t="shared" si="27"/>
        <v>0</v>
      </c>
      <c r="AB139" s="564">
        <f t="shared" si="27"/>
        <v>0</v>
      </c>
      <c r="AC139" s="564">
        <f t="shared" si="27"/>
        <v>0</v>
      </c>
      <c r="AD139" s="564">
        <f t="shared" si="27"/>
        <v>0</v>
      </c>
      <c r="AE139" s="562">
        <f t="shared" si="38"/>
        <v>0</v>
      </c>
      <c r="AF139" s="565">
        <f>IF(C139=Allgemeines!$C$12,SAV!$U139-SAV!$AG139,HLOOKUP(Allgemeines!$C$12-1,$AH$4:$AN$300,ROW(C139)-3,FALSE)-$AG139)</f>
        <v>0</v>
      </c>
      <c r="AG139" s="565">
        <f>HLOOKUP(Allgemeines!$C$12,$AH$4:$AN$300,ROW(C139)-3,FALSE)</f>
        <v>0</v>
      </c>
      <c r="AH139" s="562">
        <f t="shared" si="29"/>
        <v>0</v>
      </c>
      <c r="AI139" s="562">
        <f t="shared" si="30"/>
        <v>0</v>
      </c>
      <c r="AJ139" s="562">
        <f t="shared" si="31"/>
        <v>0</v>
      </c>
      <c r="AK139" s="562">
        <f t="shared" si="32"/>
        <v>0</v>
      </c>
      <c r="AL139" s="562">
        <f t="shared" si="33"/>
        <v>0</v>
      </c>
      <c r="AM139" s="562">
        <f t="shared" si="34"/>
        <v>0</v>
      </c>
      <c r="AN139" s="562">
        <f t="shared" si="35"/>
        <v>0</v>
      </c>
      <c r="AO139" s="485"/>
    </row>
    <row r="140" spans="1:41" s="498" customFormat="1" ht="13.8">
      <c r="A140" s="559"/>
      <c r="B140" s="559"/>
      <c r="C140" s="560"/>
      <c r="D140" s="561"/>
      <c r="E140" s="695"/>
      <c r="F140" s="561"/>
      <c r="G140" s="685">
        <f t="shared" si="28"/>
        <v>0</v>
      </c>
      <c r="H140" s="561"/>
      <c r="I140" s="561"/>
      <c r="J140" s="561"/>
      <c r="K140" s="561"/>
      <c r="L140" s="561"/>
      <c r="M140" s="561"/>
      <c r="N140" s="561"/>
      <c r="O140" s="561"/>
      <c r="P140" s="561"/>
      <c r="Q140" s="562">
        <f t="shared" si="36"/>
        <v>0</v>
      </c>
      <c r="R140" s="561"/>
      <c r="S140" s="561"/>
      <c r="T140" s="561"/>
      <c r="U140" s="562">
        <f t="shared" si="37"/>
        <v>0</v>
      </c>
      <c r="V140" s="563">
        <f>IF(ISBLANK($B140),0,VLOOKUP($B140,Listen!$A$2:$C$44,2,FALSE))</f>
        <v>0</v>
      </c>
      <c r="W140" s="563">
        <f>IF(ISBLANK($B140),0,VLOOKUP($B140,Listen!$A$2:$C$44,3,FALSE))</f>
        <v>0</v>
      </c>
      <c r="X140" s="564">
        <f t="shared" si="39"/>
        <v>0</v>
      </c>
      <c r="Y140" s="564">
        <f t="shared" si="27"/>
        <v>0</v>
      </c>
      <c r="Z140" s="564">
        <f t="shared" si="27"/>
        <v>0</v>
      </c>
      <c r="AA140" s="564">
        <f t="shared" si="27"/>
        <v>0</v>
      </c>
      <c r="AB140" s="564">
        <f t="shared" si="27"/>
        <v>0</v>
      </c>
      <c r="AC140" s="564">
        <f t="shared" si="27"/>
        <v>0</v>
      </c>
      <c r="AD140" s="564">
        <f t="shared" si="27"/>
        <v>0</v>
      </c>
      <c r="AE140" s="562">
        <f t="shared" si="38"/>
        <v>0</v>
      </c>
      <c r="AF140" s="565">
        <f>IF(C140=Allgemeines!$C$12,SAV!$U140-SAV!$AG140,HLOOKUP(Allgemeines!$C$12-1,$AH$4:$AN$300,ROW(C140)-3,FALSE)-$AG140)</f>
        <v>0</v>
      </c>
      <c r="AG140" s="565">
        <f>HLOOKUP(Allgemeines!$C$12,$AH$4:$AN$300,ROW(C140)-3,FALSE)</f>
        <v>0</v>
      </c>
      <c r="AH140" s="562">
        <f t="shared" si="29"/>
        <v>0</v>
      </c>
      <c r="AI140" s="562">
        <f t="shared" si="30"/>
        <v>0</v>
      </c>
      <c r="AJ140" s="562">
        <f t="shared" si="31"/>
        <v>0</v>
      </c>
      <c r="AK140" s="562">
        <f t="shared" si="32"/>
        <v>0</v>
      </c>
      <c r="AL140" s="562">
        <f t="shared" si="33"/>
        <v>0</v>
      </c>
      <c r="AM140" s="562">
        <f t="shared" si="34"/>
        <v>0</v>
      </c>
      <c r="AN140" s="562">
        <f t="shared" si="35"/>
        <v>0</v>
      </c>
      <c r="AO140" s="485"/>
    </row>
    <row r="141" spans="1:41" s="498" customFormat="1" ht="13.8">
      <c r="A141" s="559"/>
      <c r="B141" s="559"/>
      <c r="C141" s="560"/>
      <c r="D141" s="561"/>
      <c r="E141" s="695"/>
      <c r="F141" s="561"/>
      <c r="G141" s="685">
        <f t="shared" si="28"/>
        <v>0</v>
      </c>
      <c r="H141" s="561"/>
      <c r="I141" s="561"/>
      <c r="J141" s="561"/>
      <c r="K141" s="561"/>
      <c r="L141" s="561"/>
      <c r="M141" s="561"/>
      <c r="N141" s="561"/>
      <c r="O141" s="561"/>
      <c r="P141" s="561"/>
      <c r="Q141" s="562">
        <f t="shared" si="36"/>
        <v>0</v>
      </c>
      <c r="R141" s="561"/>
      <c r="S141" s="561"/>
      <c r="T141" s="561"/>
      <c r="U141" s="562">
        <f t="shared" si="37"/>
        <v>0</v>
      </c>
      <c r="V141" s="563">
        <f>IF(ISBLANK($B141),0,VLOOKUP($B141,Listen!$A$2:$C$44,2,FALSE))</f>
        <v>0</v>
      </c>
      <c r="W141" s="563">
        <f>IF(ISBLANK($B141),0,VLOOKUP($B141,Listen!$A$2:$C$44,3,FALSE))</f>
        <v>0</v>
      </c>
      <c r="X141" s="564">
        <f t="shared" si="39"/>
        <v>0</v>
      </c>
      <c r="Y141" s="564">
        <f t="shared" si="27"/>
        <v>0</v>
      </c>
      <c r="Z141" s="564">
        <f t="shared" si="27"/>
        <v>0</v>
      </c>
      <c r="AA141" s="564">
        <f t="shared" si="27"/>
        <v>0</v>
      </c>
      <c r="AB141" s="564">
        <f t="shared" si="27"/>
        <v>0</v>
      </c>
      <c r="AC141" s="564">
        <f t="shared" si="27"/>
        <v>0</v>
      </c>
      <c r="AD141" s="564">
        <f t="shared" si="27"/>
        <v>0</v>
      </c>
      <c r="AE141" s="562">
        <f t="shared" si="38"/>
        <v>0</v>
      </c>
      <c r="AF141" s="565">
        <f>IF(C141=Allgemeines!$C$12,SAV!$U141-SAV!$AG141,HLOOKUP(Allgemeines!$C$12-1,$AH$4:$AN$300,ROW(C141)-3,FALSE)-$AG141)</f>
        <v>0</v>
      </c>
      <c r="AG141" s="565">
        <f>HLOOKUP(Allgemeines!$C$12,$AH$4:$AN$300,ROW(C141)-3,FALSE)</f>
        <v>0</v>
      </c>
      <c r="AH141" s="562">
        <f t="shared" si="29"/>
        <v>0</v>
      </c>
      <c r="AI141" s="562">
        <f t="shared" si="30"/>
        <v>0</v>
      </c>
      <c r="AJ141" s="562">
        <f t="shared" si="31"/>
        <v>0</v>
      </c>
      <c r="AK141" s="562">
        <f t="shared" si="32"/>
        <v>0</v>
      </c>
      <c r="AL141" s="562">
        <f t="shared" si="33"/>
        <v>0</v>
      </c>
      <c r="AM141" s="562">
        <f t="shared" si="34"/>
        <v>0</v>
      </c>
      <c r="AN141" s="562">
        <f t="shared" si="35"/>
        <v>0</v>
      </c>
      <c r="AO141" s="485"/>
    </row>
    <row r="142" spans="1:41" s="498" customFormat="1" ht="13.8">
      <c r="A142" s="559"/>
      <c r="B142" s="559"/>
      <c r="C142" s="560"/>
      <c r="D142" s="561"/>
      <c r="E142" s="695"/>
      <c r="F142" s="561"/>
      <c r="G142" s="685">
        <f t="shared" si="28"/>
        <v>0</v>
      </c>
      <c r="H142" s="561"/>
      <c r="I142" s="561"/>
      <c r="J142" s="561"/>
      <c r="K142" s="561"/>
      <c r="L142" s="561"/>
      <c r="M142" s="561"/>
      <c r="N142" s="561"/>
      <c r="O142" s="561"/>
      <c r="P142" s="561"/>
      <c r="Q142" s="562">
        <f t="shared" si="36"/>
        <v>0</v>
      </c>
      <c r="R142" s="561"/>
      <c r="S142" s="561"/>
      <c r="T142" s="561"/>
      <c r="U142" s="562">
        <f t="shared" si="37"/>
        <v>0</v>
      </c>
      <c r="V142" s="563">
        <f>IF(ISBLANK($B142),0,VLOOKUP($B142,Listen!$A$2:$C$44,2,FALSE))</f>
        <v>0</v>
      </c>
      <c r="W142" s="563">
        <f>IF(ISBLANK($B142),0,VLOOKUP($B142,Listen!$A$2:$C$44,3,FALSE))</f>
        <v>0</v>
      </c>
      <c r="X142" s="564">
        <f t="shared" si="39"/>
        <v>0</v>
      </c>
      <c r="Y142" s="564">
        <f t="shared" si="27"/>
        <v>0</v>
      </c>
      <c r="Z142" s="564">
        <f t="shared" si="27"/>
        <v>0</v>
      </c>
      <c r="AA142" s="564">
        <f t="shared" si="27"/>
        <v>0</v>
      </c>
      <c r="AB142" s="564">
        <f t="shared" si="27"/>
        <v>0</v>
      </c>
      <c r="AC142" s="564">
        <f t="shared" si="27"/>
        <v>0</v>
      </c>
      <c r="AD142" s="564">
        <f t="shared" si="27"/>
        <v>0</v>
      </c>
      <c r="AE142" s="562">
        <f t="shared" si="38"/>
        <v>0</v>
      </c>
      <c r="AF142" s="565">
        <f>IF(C142=Allgemeines!$C$12,SAV!$U142-SAV!$AG142,HLOOKUP(Allgemeines!$C$12-1,$AH$4:$AN$300,ROW(C142)-3,FALSE)-$AG142)</f>
        <v>0</v>
      </c>
      <c r="AG142" s="565">
        <f>HLOOKUP(Allgemeines!$C$12,$AH$4:$AN$300,ROW(C142)-3,FALSE)</f>
        <v>0</v>
      </c>
      <c r="AH142" s="562">
        <f t="shared" si="29"/>
        <v>0</v>
      </c>
      <c r="AI142" s="562">
        <f t="shared" si="30"/>
        <v>0</v>
      </c>
      <c r="AJ142" s="562">
        <f t="shared" si="31"/>
        <v>0</v>
      </c>
      <c r="AK142" s="562">
        <f t="shared" si="32"/>
        <v>0</v>
      </c>
      <c r="AL142" s="562">
        <f t="shared" si="33"/>
        <v>0</v>
      </c>
      <c r="AM142" s="562">
        <f t="shared" si="34"/>
        <v>0</v>
      </c>
      <c r="AN142" s="562">
        <f t="shared" si="35"/>
        <v>0</v>
      </c>
      <c r="AO142" s="485"/>
    </row>
    <row r="143" spans="1:41" s="498" customFormat="1" ht="13.8">
      <c r="A143" s="559"/>
      <c r="B143" s="559"/>
      <c r="C143" s="560"/>
      <c r="D143" s="561"/>
      <c r="E143" s="695"/>
      <c r="F143" s="561"/>
      <c r="G143" s="685">
        <f t="shared" si="28"/>
        <v>0</v>
      </c>
      <c r="H143" s="561"/>
      <c r="I143" s="561"/>
      <c r="J143" s="561"/>
      <c r="K143" s="561"/>
      <c r="L143" s="561"/>
      <c r="M143" s="561"/>
      <c r="N143" s="561"/>
      <c r="O143" s="561"/>
      <c r="P143" s="561"/>
      <c r="Q143" s="562">
        <f t="shared" si="36"/>
        <v>0</v>
      </c>
      <c r="R143" s="561"/>
      <c r="S143" s="561"/>
      <c r="T143" s="561"/>
      <c r="U143" s="562">
        <f t="shared" si="37"/>
        <v>0</v>
      </c>
      <c r="V143" s="563">
        <f>IF(ISBLANK($B143),0,VLOOKUP($B143,Listen!$A$2:$C$44,2,FALSE))</f>
        <v>0</v>
      </c>
      <c r="W143" s="563">
        <f>IF(ISBLANK($B143),0,VLOOKUP($B143,Listen!$A$2:$C$44,3,FALSE))</f>
        <v>0</v>
      </c>
      <c r="X143" s="564">
        <f t="shared" si="39"/>
        <v>0</v>
      </c>
      <c r="Y143" s="564">
        <f t="shared" si="27"/>
        <v>0</v>
      </c>
      <c r="Z143" s="564">
        <f t="shared" si="27"/>
        <v>0</v>
      </c>
      <c r="AA143" s="564">
        <f t="shared" si="27"/>
        <v>0</v>
      </c>
      <c r="AB143" s="564">
        <f t="shared" si="27"/>
        <v>0</v>
      </c>
      <c r="AC143" s="564">
        <f t="shared" si="27"/>
        <v>0</v>
      </c>
      <c r="AD143" s="564">
        <f t="shared" si="27"/>
        <v>0</v>
      </c>
      <c r="AE143" s="562">
        <f t="shared" si="38"/>
        <v>0</v>
      </c>
      <c r="AF143" s="565">
        <f>IF(C143=Allgemeines!$C$12,SAV!$U143-SAV!$AG143,HLOOKUP(Allgemeines!$C$12-1,$AH$4:$AN$300,ROW(C143)-3,FALSE)-$AG143)</f>
        <v>0</v>
      </c>
      <c r="AG143" s="565">
        <f>HLOOKUP(Allgemeines!$C$12,$AH$4:$AN$300,ROW(C143)-3,FALSE)</f>
        <v>0</v>
      </c>
      <c r="AH143" s="562">
        <f t="shared" si="29"/>
        <v>0</v>
      </c>
      <c r="AI143" s="562">
        <f t="shared" si="30"/>
        <v>0</v>
      </c>
      <c r="AJ143" s="562">
        <f t="shared" si="31"/>
        <v>0</v>
      </c>
      <c r="AK143" s="562">
        <f t="shared" si="32"/>
        <v>0</v>
      </c>
      <c r="AL143" s="562">
        <f t="shared" si="33"/>
        <v>0</v>
      </c>
      <c r="AM143" s="562">
        <f t="shared" si="34"/>
        <v>0</v>
      </c>
      <c r="AN143" s="562">
        <f t="shared" si="35"/>
        <v>0</v>
      </c>
      <c r="AO143" s="485"/>
    </row>
    <row r="144" spans="1:41" s="498" customFormat="1" ht="13.8">
      <c r="A144" s="559"/>
      <c r="B144" s="559"/>
      <c r="C144" s="560"/>
      <c r="D144" s="561"/>
      <c r="E144" s="695"/>
      <c r="F144" s="561"/>
      <c r="G144" s="685">
        <f t="shared" si="28"/>
        <v>0</v>
      </c>
      <c r="H144" s="561"/>
      <c r="I144" s="561"/>
      <c r="J144" s="561"/>
      <c r="K144" s="561"/>
      <c r="L144" s="561"/>
      <c r="M144" s="561"/>
      <c r="N144" s="561"/>
      <c r="O144" s="561"/>
      <c r="P144" s="561"/>
      <c r="Q144" s="562">
        <f t="shared" si="36"/>
        <v>0</v>
      </c>
      <c r="R144" s="561"/>
      <c r="S144" s="561"/>
      <c r="T144" s="561"/>
      <c r="U144" s="562">
        <f t="shared" si="37"/>
        <v>0</v>
      </c>
      <c r="V144" s="563">
        <f>IF(ISBLANK($B144),0,VLOOKUP($B144,Listen!$A$2:$C$44,2,FALSE))</f>
        <v>0</v>
      </c>
      <c r="W144" s="563">
        <f>IF(ISBLANK($B144),0,VLOOKUP($B144,Listen!$A$2:$C$44,3,FALSE))</f>
        <v>0</v>
      </c>
      <c r="X144" s="564">
        <f t="shared" si="39"/>
        <v>0</v>
      </c>
      <c r="Y144" s="564">
        <f t="shared" si="27"/>
        <v>0</v>
      </c>
      <c r="Z144" s="564">
        <f t="shared" si="27"/>
        <v>0</v>
      </c>
      <c r="AA144" s="564">
        <f t="shared" si="27"/>
        <v>0</v>
      </c>
      <c r="AB144" s="564">
        <f t="shared" si="27"/>
        <v>0</v>
      </c>
      <c r="AC144" s="564">
        <f t="shared" si="27"/>
        <v>0</v>
      </c>
      <c r="AD144" s="564">
        <f t="shared" si="27"/>
        <v>0</v>
      </c>
      <c r="AE144" s="562">
        <f t="shared" si="38"/>
        <v>0</v>
      </c>
      <c r="AF144" s="565">
        <f>IF(C144=Allgemeines!$C$12,SAV!$U144-SAV!$AG144,HLOOKUP(Allgemeines!$C$12-1,$AH$4:$AN$300,ROW(C144)-3,FALSE)-$AG144)</f>
        <v>0</v>
      </c>
      <c r="AG144" s="565">
        <f>HLOOKUP(Allgemeines!$C$12,$AH$4:$AN$300,ROW(C144)-3,FALSE)</f>
        <v>0</v>
      </c>
      <c r="AH144" s="562">
        <f t="shared" si="29"/>
        <v>0</v>
      </c>
      <c r="AI144" s="562">
        <f t="shared" si="30"/>
        <v>0</v>
      </c>
      <c r="AJ144" s="562">
        <f t="shared" si="31"/>
        <v>0</v>
      </c>
      <c r="AK144" s="562">
        <f t="shared" si="32"/>
        <v>0</v>
      </c>
      <c r="AL144" s="562">
        <f t="shared" si="33"/>
        <v>0</v>
      </c>
      <c r="AM144" s="562">
        <f t="shared" si="34"/>
        <v>0</v>
      </c>
      <c r="AN144" s="562">
        <f t="shared" si="35"/>
        <v>0</v>
      </c>
      <c r="AO144" s="485"/>
    </row>
    <row r="145" spans="1:41" s="498" customFormat="1" ht="13.8">
      <c r="A145" s="559"/>
      <c r="B145" s="559"/>
      <c r="C145" s="560"/>
      <c r="D145" s="561"/>
      <c r="E145" s="695"/>
      <c r="F145" s="561"/>
      <c r="G145" s="685">
        <f t="shared" si="28"/>
        <v>0</v>
      </c>
      <c r="H145" s="561"/>
      <c r="I145" s="561"/>
      <c r="J145" s="561"/>
      <c r="K145" s="561"/>
      <c r="L145" s="561"/>
      <c r="M145" s="561"/>
      <c r="N145" s="561"/>
      <c r="O145" s="561"/>
      <c r="P145" s="561"/>
      <c r="Q145" s="562">
        <f t="shared" si="36"/>
        <v>0</v>
      </c>
      <c r="R145" s="561"/>
      <c r="S145" s="561"/>
      <c r="T145" s="561"/>
      <c r="U145" s="562">
        <f t="shared" si="37"/>
        <v>0</v>
      </c>
      <c r="V145" s="563">
        <f>IF(ISBLANK($B145),0,VLOOKUP($B145,Listen!$A$2:$C$44,2,FALSE))</f>
        <v>0</v>
      </c>
      <c r="W145" s="563">
        <f>IF(ISBLANK($B145),0,VLOOKUP($B145,Listen!$A$2:$C$44,3,FALSE))</f>
        <v>0</v>
      </c>
      <c r="X145" s="564">
        <f t="shared" si="39"/>
        <v>0</v>
      </c>
      <c r="Y145" s="564">
        <f t="shared" si="27"/>
        <v>0</v>
      </c>
      <c r="Z145" s="564">
        <f t="shared" si="27"/>
        <v>0</v>
      </c>
      <c r="AA145" s="564">
        <f t="shared" si="27"/>
        <v>0</v>
      </c>
      <c r="AB145" s="564">
        <f t="shared" si="27"/>
        <v>0</v>
      </c>
      <c r="AC145" s="564">
        <f t="shared" si="27"/>
        <v>0</v>
      </c>
      <c r="AD145" s="564">
        <f t="shared" si="27"/>
        <v>0</v>
      </c>
      <c r="AE145" s="562">
        <f t="shared" si="38"/>
        <v>0</v>
      </c>
      <c r="AF145" s="565">
        <f>IF(C145=Allgemeines!$C$12,SAV!$U145-SAV!$AG145,HLOOKUP(Allgemeines!$C$12-1,$AH$4:$AN$300,ROW(C145)-3,FALSE)-$AG145)</f>
        <v>0</v>
      </c>
      <c r="AG145" s="565">
        <f>HLOOKUP(Allgemeines!$C$12,$AH$4:$AN$300,ROW(C145)-3,FALSE)</f>
        <v>0</v>
      </c>
      <c r="AH145" s="562">
        <f t="shared" si="29"/>
        <v>0</v>
      </c>
      <c r="AI145" s="562">
        <f t="shared" si="30"/>
        <v>0</v>
      </c>
      <c r="AJ145" s="562">
        <f t="shared" si="31"/>
        <v>0</v>
      </c>
      <c r="AK145" s="562">
        <f t="shared" si="32"/>
        <v>0</v>
      </c>
      <c r="AL145" s="562">
        <f t="shared" si="33"/>
        <v>0</v>
      </c>
      <c r="AM145" s="562">
        <f t="shared" si="34"/>
        <v>0</v>
      </c>
      <c r="AN145" s="562">
        <f t="shared" si="35"/>
        <v>0</v>
      </c>
      <c r="AO145" s="485"/>
    </row>
    <row r="146" spans="1:41" s="498" customFormat="1" ht="13.8">
      <c r="A146" s="559"/>
      <c r="B146" s="559"/>
      <c r="C146" s="560"/>
      <c r="D146" s="561"/>
      <c r="E146" s="695"/>
      <c r="F146" s="561"/>
      <c r="G146" s="685">
        <f t="shared" si="28"/>
        <v>0</v>
      </c>
      <c r="H146" s="561"/>
      <c r="I146" s="561"/>
      <c r="J146" s="561"/>
      <c r="K146" s="561"/>
      <c r="L146" s="561"/>
      <c r="M146" s="561"/>
      <c r="N146" s="561"/>
      <c r="O146" s="561"/>
      <c r="P146" s="561"/>
      <c r="Q146" s="562">
        <f t="shared" si="36"/>
        <v>0</v>
      </c>
      <c r="R146" s="561"/>
      <c r="S146" s="561"/>
      <c r="T146" s="561"/>
      <c r="U146" s="562">
        <f t="shared" si="37"/>
        <v>0</v>
      </c>
      <c r="V146" s="563">
        <f>IF(ISBLANK($B146),0,VLOOKUP($B146,Listen!$A$2:$C$44,2,FALSE))</f>
        <v>0</v>
      </c>
      <c r="W146" s="563">
        <f>IF(ISBLANK($B146),0,VLOOKUP($B146,Listen!$A$2:$C$44,3,FALSE))</f>
        <v>0</v>
      </c>
      <c r="X146" s="564">
        <f t="shared" si="39"/>
        <v>0</v>
      </c>
      <c r="Y146" s="564">
        <f t="shared" si="27"/>
        <v>0</v>
      </c>
      <c r="Z146" s="564">
        <f t="shared" si="27"/>
        <v>0</v>
      </c>
      <c r="AA146" s="564">
        <f t="shared" si="27"/>
        <v>0</v>
      </c>
      <c r="AB146" s="564">
        <f t="shared" si="27"/>
        <v>0</v>
      </c>
      <c r="AC146" s="564">
        <f t="shared" si="27"/>
        <v>0</v>
      </c>
      <c r="AD146" s="564">
        <f t="shared" si="27"/>
        <v>0</v>
      </c>
      <c r="AE146" s="562">
        <f t="shared" si="38"/>
        <v>0</v>
      </c>
      <c r="AF146" s="565">
        <f>IF(C146=Allgemeines!$C$12,SAV!$U146-SAV!$AG146,HLOOKUP(Allgemeines!$C$12-1,$AH$4:$AN$300,ROW(C146)-3,FALSE)-$AG146)</f>
        <v>0</v>
      </c>
      <c r="AG146" s="565">
        <f>HLOOKUP(Allgemeines!$C$12,$AH$4:$AN$300,ROW(C146)-3,FALSE)</f>
        <v>0</v>
      </c>
      <c r="AH146" s="562">
        <f t="shared" si="29"/>
        <v>0</v>
      </c>
      <c r="AI146" s="562">
        <f t="shared" si="30"/>
        <v>0</v>
      </c>
      <c r="AJ146" s="562">
        <f t="shared" si="31"/>
        <v>0</v>
      </c>
      <c r="AK146" s="562">
        <f t="shared" si="32"/>
        <v>0</v>
      </c>
      <c r="AL146" s="562">
        <f t="shared" si="33"/>
        <v>0</v>
      </c>
      <c r="AM146" s="562">
        <f t="shared" si="34"/>
        <v>0</v>
      </c>
      <c r="AN146" s="562">
        <f t="shared" si="35"/>
        <v>0</v>
      </c>
      <c r="AO146" s="485"/>
    </row>
    <row r="147" spans="1:41" s="498" customFormat="1" ht="13.8">
      <c r="A147" s="559"/>
      <c r="B147" s="559"/>
      <c r="C147" s="560"/>
      <c r="D147" s="561"/>
      <c r="E147" s="695"/>
      <c r="F147" s="561"/>
      <c r="G147" s="685">
        <f t="shared" si="28"/>
        <v>0</v>
      </c>
      <c r="H147" s="561"/>
      <c r="I147" s="561"/>
      <c r="J147" s="561"/>
      <c r="K147" s="561"/>
      <c r="L147" s="561"/>
      <c r="M147" s="561"/>
      <c r="N147" s="561"/>
      <c r="O147" s="561"/>
      <c r="P147" s="561"/>
      <c r="Q147" s="562">
        <f t="shared" si="36"/>
        <v>0</v>
      </c>
      <c r="R147" s="561"/>
      <c r="S147" s="561"/>
      <c r="T147" s="561"/>
      <c r="U147" s="562">
        <f t="shared" si="37"/>
        <v>0</v>
      </c>
      <c r="V147" s="563">
        <f>IF(ISBLANK($B147),0,VLOOKUP($B147,Listen!$A$2:$C$44,2,FALSE))</f>
        <v>0</v>
      </c>
      <c r="W147" s="563">
        <f>IF(ISBLANK($B147),0,VLOOKUP($B147,Listen!$A$2:$C$44,3,FALSE))</f>
        <v>0</v>
      </c>
      <c r="X147" s="564">
        <f t="shared" si="39"/>
        <v>0</v>
      </c>
      <c r="Y147" s="564">
        <f t="shared" si="27"/>
        <v>0</v>
      </c>
      <c r="Z147" s="564">
        <f t="shared" si="27"/>
        <v>0</v>
      </c>
      <c r="AA147" s="564">
        <f t="shared" si="27"/>
        <v>0</v>
      </c>
      <c r="AB147" s="564">
        <f t="shared" si="27"/>
        <v>0</v>
      </c>
      <c r="AC147" s="564">
        <f t="shared" si="27"/>
        <v>0</v>
      </c>
      <c r="AD147" s="564">
        <f t="shared" si="27"/>
        <v>0</v>
      </c>
      <c r="AE147" s="562">
        <f t="shared" si="38"/>
        <v>0</v>
      </c>
      <c r="AF147" s="565">
        <f>IF(C147=Allgemeines!$C$12,SAV!$U147-SAV!$AG147,HLOOKUP(Allgemeines!$C$12-1,$AH$4:$AN$300,ROW(C147)-3,FALSE)-$AG147)</f>
        <v>0</v>
      </c>
      <c r="AG147" s="565">
        <f>HLOOKUP(Allgemeines!$C$12,$AH$4:$AN$300,ROW(C147)-3,FALSE)</f>
        <v>0</v>
      </c>
      <c r="AH147" s="562">
        <f t="shared" si="29"/>
        <v>0</v>
      </c>
      <c r="AI147" s="562">
        <f t="shared" si="30"/>
        <v>0</v>
      </c>
      <c r="AJ147" s="562">
        <f t="shared" si="31"/>
        <v>0</v>
      </c>
      <c r="AK147" s="562">
        <f t="shared" si="32"/>
        <v>0</v>
      </c>
      <c r="AL147" s="562">
        <f t="shared" si="33"/>
        <v>0</v>
      </c>
      <c r="AM147" s="562">
        <f t="shared" si="34"/>
        <v>0</v>
      </c>
      <c r="AN147" s="562">
        <f t="shared" si="35"/>
        <v>0</v>
      </c>
      <c r="AO147" s="485"/>
    </row>
    <row r="148" spans="1:41" s="498" customFormat="1" ht="13.8">
      <c r="A148" s="559"/>
      <c r="B148" s="559"/>
      <c r="C148" s="560"/>
      <c r="D148" s="561"/>
      <c r="E148" s="695"/>
      <c r="F148" s="561"/>
      <c r="G148" s="685">
        <f t="shared" si="28"/>
        <v>0</v>
      </c>
      <c r="H148" s="561"/>
      <c r="I148" s="561"/>
      <c r="J148" s="561"/>
      <c r="K148" s="561"/>
      <c r="L148" s="561"/>
      <c r="M148" s="561"/>
      <c r="N148" s="561"/>
      <c r="O148" s="561"/>
      <c r="P148" s="561"/>
      <c r="Q148" s="562">
        <f t="shared" si="36"/>
        <v>0</v>
      </c>
      <c r="R148" s="561"/>
      <c r="S148" s="561"/>
      <c r="T148" s="561"/>
      <c r="U148" s="562">
        <f t="shared" si="37"/>
        <v>0</v>
      </c>
      <c r="V148" s="563">
        <f>IF(ISBLANK($B148),0,VLOOKUP($B148,Listen!$A$2:$C$44,2,FALSE))</f>
        <v>0</v>
      </c>
      <c r="W148" s="563">
        <f>IF(ISBLANK($B148),0,VLOOKUP($B148,Listen!$A$2:$C$44,3,FALSE))</f>
        <v>0</v>
      </c>
      <c r="X148" s="564">
        <f t="shared" si="39"/>
        <v>0</v>
      </c>
      <c r="Y148" s="564">
        <f t="shared" si="27"/>
        <v>0</v>
      </c>
      <c r="Z148" s="564">
        <f t="shared" si="27"/>
        <v>0</v>
      </c>
      <c r="AA148" s="564">
        <f t="shared" si="27"/>
        <v>0</v>
      </c>
      <c r="AB148" s="564">
        <f t="shared" si="27"/>
        <v>0</v>
      </c>
      <c r="AC148" s="564">
        <f t="shared" si="27"/>
        <v>0</v>
      </c>
      <c r="AD148" s="564">
        <f t="shared" si="27"/>
        <v>0</v>
      </c>
      <c r="AE148" s="562">
        <f t="shared" si="38"/>
        <v>0</v>
      </c>
      <c r="AF148" s="565">
        <f>IF(C148=Allgemeines!$C$12,SAV!$U148-SAV!$AG148,HLOOKUP(Allgemeines!$C$12-1,$AH$4:$AN$300,ROW(C148)-3,FALSE)-$AG148)</f>
        <v>0</v>
      </c>
      <c r="AG148" s="565">
        <f>HLOOKUP(Allgemeines!$C$12,$AH$4:$AN$300,ROW(C148)-3,FALSE)</f>
        <v>0</v>
      </c>
      <c r="AH148" s="562">
        <f t="shared" si="29"/>
        <v>0</v>
      </c>
      <c r="AI148" s="562">
        <f t="shared" si="30"/>
        <v>0</v>
      </c>
      <c r="AJ148" s="562">
        <f t="shared" si="31"/>
        <v>0</v>
      </c>
      <c r="AK148" s="562">
        <f t="shared" si="32"/>
        <v>0</v>
      </c>
      <c r="AL148" s="562">
        <f t="shared" si="33"/>
        <v>0</v>
      </c>
      <c r="AM148" s="562">
        <f t="shared" si="34"/>
        <v>0</v>
      </c>
      <c r="AN148" s="562">
        <f t="shared" si="35"/>
        <v>0</v>
      </c>
      <c r="AO148" s="485"/>
    </row>
    <row r="149" spans="1:41" s="498" customFormat="1" ht="13.8">
      <c r="A149" s="559"/>
      <c r="B149" s="559"/>
      <c r="C149" s="560"/>
      <c r="D149" s="561"/>
      <c r="E149" s="695"/>
      <c r="F149" s="561"/>
      <c r="G149" s="685">
        <f t="shared" si="28"/>
        <v>0</v>
      </c>
      <c r="H149" s="561"/>
      <c r="I149" s="561"/>
      <c r="J149" s="561"/>
      <c r="K149" s="561"/>
      <c r="L149" s="561"/>
      <c r="M149" s="561"/>
      <c r="N149" s="561"/>
      <c r="O149" s="561"/>
      <c r="P149" s="561"/>
      <c r="Q149" s="562">
        <f t="shared" si="36"/>
        <v>0</v>
      </c>
      <c r="R149" s="561"/>
      <c r="S149" s="561"/>
      <c r="T149" s="561"/>
      <c r="U149" s="562">
        <f t="shared" si="37"/>
        <v>0</v>
      </c>
      <c r="V149" s="563">
        <f>IF(ISBLANK($B149),0,VLOOKUP($B149,Listen!$A$2:$C$44,2,FALSE))</f>
        <v>0</v>
      </c>
      <c r="W149" s="563">
        <f>IF(ISBLANK($B149),0,VLOOKUP($B149,Listen!$A$2:$C$44,3,FALSE))</f>
        <v>0</v>
      </c>
      <c r="X149" s="564">
        <f t="shared" si="39"/>
        <v>0</v>
      </c>
      <c r="Y149" s="564">
        <f t="shared" si="27"/>
        <v>0</v>
      </c>
      <c r="Z149" s="564">
        <f t="shared" si="27"/>
        <v>0</v>
      </c>
      <c r="AA149" s="564">
        <f t="shared" si="27"/>
        <v>0</v>
      </c>
      <c r="AB149" s="564">
        <f t="shared" si="27"/>
        <v>0</v>
      </c>
      <c r="AC149" s="564">
        <f t="shared" si="27"/>
        <v>0</v>
      </c>
      <c r="AD149" s="564">
        <f t="shared" si="27"/>
        <v>0</v>
      </c>
      <c r="AE149" s="562">
        <f t="shared" si="38"/>
        <v>0</v>
      </c>
      <c r="AF149" s="565">
        <f>IF(C149=Allgemeines!$C$12,SAV!$U149-SAV!$AG149,HLOOKUP(Allgemeines!$C$12-1,$AH$4:$AN$300,ROW(C149)-3,FALSE)-$AG149)</f>
        <v>0</v>
      </c>
      <c r="AG149" s="565">
        <f>HLOOKUP(Allgemeines!$C$12,$AH$4:$AN$300,ROW(C149)-3,FALSE)</f>
        <v>0</v>
      </c>
      <c r="AH149" s="562">
        <f t="shared" si="29"/>
        <v>0</v>
      </c>
      <c r="AI149" s="562">
        <f t="shared" si="30"/>
        <v>0</v>
      </c>
      <c r="AJ149" s="562">
        <f t="shared" si="31"/>
        <v>0</v>
      </c>
      <c r="AK149" s="562">
        <f t="shared" si="32"/>
        <v>0</v>
      </c>
      <c r="AL149" s="562">
        <f t="shared" si="33"/>
        <v>0</v>
      </c>
      <c r="AM149" s="562">
        <f t="shared" si="34"/>
        <v>0</v>
      </c>
      <c r="AN149" s="562">
        <f t="shared" si="35"/>
        <v>0</v>
      </c>
      <c r="AO149" s="485"/>
    </row>
    <row r="150" spans="1:41" s="498" customFormat="1" ht="13.8">
      <c r="A150" s="559"/>
      <c r="B150" s="559"/>
      <c r="C150" s="560"/>
      <c r="D150" s="561"/>
      <c r="E150" s="695"/>
      <c r="F150" s="561"/>
      <c r="G150" s="685">
        <f t="shared" si="28"/>
        <v>0</v>
      </c>
      <c r="H150" s="561"/>
      <c r="I150" s="561"/>
      <c r="J150" s="561"/>
      <c r="K150" s="561"/>
      <c r="L150" s="561"/>
      <c r="M150" s="561"/>
      <c r="N150" s="561"/>
      <c r="O150" s="561"/>
      <c r="P150" s="561"/>
      <c r="Q150" s="562">
        <f t="shared" si="36"/>
        <v>0</v>
      </c>
      <c r="R150" s="561"/>
      <c r="S150" s="561"/>
      <c r="T150" s="561"/>
      <c r="U150" s="562">
        <f t="shared" si="37"/>
        <v>0</v>
      </c>
      <c r="V150" s="563">
        <f>IF(ISBLANK($B150),0,VLOOKUP($B150,Listen!$A$2:$C$44,2,FALSE))</f>
        <v>0</v>
      </c>
      <c r="W150" s="563">
        <f>IF(ISBLANK($B150),0,VLOOKUP($B150,Listen!$A$2:$C$44,3,FALSE))</f>
        <v>0</v>
      </c>
      <c r="X150" s="564">
        <f t="shared" si="39"/>
        <v>0</v>
      </c>
      <c r="Y150" s="564">
        <f t="shared" si="27"/>
        <v>0</v>
      </c>
      <c r="Z150" s="564">
        <f t="shared" si="27"/>
        <v>0</v>
      </c>
      <c r="AA150" s="564">
        <f t="shared" si="27"/>
        <v>0</v>
      </c>
      <c r="AB150" s="564">
        <f t="shared" si="27"/>
        <v>0</v>
      </c>
      <c r="AC150" s="564">
        <f t="shared" si="27"/>
        <v>0</v>
      </c>
      <c r="AD150" s="564">
        <f t="shared" si="27"/>
        <v>0</v>
      </c>
      <c r="AE150" s="562">
        <f t="shared" si="38"/>
        <v>0</v>
      </c>
      <c r="AF150" s="565">
        <f>IF(C150=Allgemeines!$C$12,SAV!$U150-SAV!$AG150,HLOOKUP(Allgemeines!$C$12-1,$AH$4:$AN$300,ROW(C150)-3,FALSE)-$AG150)</f>
        <v>0</v>
      </c>
      <c r="AG150" s="565">
        <f>HLOOKUP(Allgemeines!$C$12,$AH$4:$AN$300,ROW(C150)-3,FALSE)</f>
        <v>0</v>
      </c>
      <c r="AH150" s="562">
        <f t="shared" si="29"/>
        <v>0</v>
      </c>
      <c r="AI150" s="562">
        <f t="shared" si="30"/>
        <v>0</v>
      </c>
      <c r="AJ150" s="562">
        <f t="shared" si="31"/>
        <v>0</v>
      </c>
      <c r="AK150" s="562">
        <f t="shared" si="32"/>
        <v>0</v>
      </c>
      <c r="AL150" s="562">
        <f t="shared" si="33"/>
        <v>0</v>
      </c>
      <c r="AM150" s="562">
        <f t="shared" si="34"/>
        <v>0</v>
      </c>
      <c r="AN150" s="562">
        <f t="shared" si="35"/>
        <v>0</v>
      </c>
      <c r="AO150" s="485"/>
    </row>
    <row r="151" spans="1:41" s="498" customFormat="1" ht="13.8">
      <c r="A151" s="559"/>
      <c r="B151" s="559"/>
      <c r="C151" s="560"/>
      <c r="D151" s="561"/>
      <c r="E151" s="695"/>
      <c r="F151" s="561"/>
      <c r="G151" s="685">
        <f t="shared" si="28"/>
        <v>0</v>
      </c>
      <c r="H151" s="561"/>
      <c r="I151" s="561"/>
      <c r="J151" s="561"/>
      <c r="K151" s="561"/>
      <c r="L151" s="561"/>
      <c r="M151" s="561"/>
      <c r="N151" s="561"/>
      <c r="O151" s="561"/>
      <c r="P151" s="561"/>
      <c r="Q151" s="562">
        <f t="shared" si="36"/>
        <v>0</v>
      </c>
      <c r="R151" s="561"/>
      <c r="S151" s="561"/>
      <c r="T151" s="561"/>
      <c r="U151" s="562">
        <f t="shared" si="37"/>
        <v>0</v>
      </c>
      <c r="V151" s="563">
        <f>IF(ISBLANK($B151),0,VLOOKUP($B151,Listen!$A$2:$C$44,2,FALSE))</f>
        <v>0</v>
      </c>
      <c r="W151" s="563">
        <f>IF(ISBLANK($B151),0,VLOOKUP($B151,Listen!$A$2:$C$44,3,FALSE))</f>
        <v>0</v>
      </c>
      <c r="X151" s="564">
        <f t="shared" si="39"/>
        <v>0</v>
      </c>
      <c r="Y151" s="564">
        <f t="shared" si="27"/>
        <v>0</v>
      </c>
      <c r="Z151" s="564">
        <f t="shared" si="27"/>
        <v>0</v>
      </c>
      <c r="AA151" s="564">
        <f t="shared" si="27"/>
        <v>0</v>
      </c>
      <c r="AB151" s="564">
        <f t="shared" si="27"/>
        <v>0</v>
      </c>
      <c r="AC151" s="564">
        <f t="shared" si="27"/>
        <v>0</v>
      </c>
      <c r="AD151" s="564">
        <f t="shared" si="27"/>
        <v>0</v>
      </c>
      <c r="AE151" s="562">
        <f t="shared" si="38"/>
        <v>0</v>
      </c>
      <c r="AF151" s="565">
        <f>IF(C151=Allgemeines!$C$12,SAV!$U151-SAV!$AG151,HLOOKUP(Allgemeines!$C$12-1,$AH$4:$AN$300,ROW(C151)-3,FALSE)-$AG151)</f>
        <v>0</v>
      </c>
      <c r="AG151" s="565">
        <f>HLOOKUP(Allgemeines!$C$12,$AH$4:$AN$300,ROW(C151)-3,FALSE)</f>
        <v>0</v>
      </c>
      <c r="AH151" s="562">
        <f t="shared" si="29"/>
        <v>0</v>
      </c>
      <c r="AI151" s="562">
        <f t="shared" si="30"/>
        <v>0</v>
      </c>
      <c r="AJ151" s="562">
        <f t="shared" si="31"/>
        <v>0</v>
      </c>
      <c r="AK151" s="562">
        <f t="shared" si="32"/>
        <v>0</v>
      </c>
      <c r="AL151" s="562">
        <f t="shared" si="33"/>
        <v>0</v>
      </c>
      <c r="AM151" s="562">
        <f t="shared" si="34"/>
        <v>0</v>
      </c>
      <c r="AN151" s="562">
        <f t="shared" si="35"/>
        <v>0</v>
      </c>
      <c r="AO151" s="485"/>
    </row>
    <row r="152" spans="1:41" s="498" customFormat="1" ht="13.8">
      <c r="A152" s="559"/>
      <c r="B152" s="559"/>
      <c r="C152" s="560"/>
      <c r="D152" s="561"/>
      <c r="E152" s="695"/>
      <c r="F152" s="561"/>
      <c r="G152" s="685">
        <f t="shared" si="28"/>
        <v>0</v>
      </c>
      <c r="H152" s="561"/>
      <c r="I152" s="561"/>
      <c r="J152" s="561"/>
      <c r="K152" s="561"/>
      <c r="L152" s="561"/>
      <c r="M152" s="561"/>
      <c r="N152" s="561"/>
      <c r="O152" s="561"/>
      <c r="P152" s="561"/>
      <c r="Q152" s="562">
        <f t="shared" si="36"/>
        <v>0</v>
      </c>
      <c r="R152" s="561"/>
      <c r="S152" s="561"/>
      <c r="T152" s="561"/>
      <c r="U152" s="562">
        <f t="shared" si="37"/>
        <v>0</v>
      </c>
      <c r="V152" s="563">
        <f>IF(ISBLANK($B152),0,VLOOKUP($B152,Listen!$A$2:$C$44,2,FALSE))</f>
        <v>0</v>
      </c>
      <c r="W152" s="563">
        <f>IF(ISBLANK($B152),0,VLOOKUP($B152,Listen!$A$2:$C$44,3,FALSE))</f>
        <v>0</v>
      </c>
      <c r="X152" s="564">
        <f t="shared" si="39"/>
        <v>0</v>
      </c>
      <c r="Y152" s="564">
        <f t="shared" si="27"/>
        <v>0</v>
      </c>
      <c r="Z152" s="564">
        <f t="shared" si="27"/>
        <v>0</v>
      </c>
      <c r="AA152" s="564">
        <f t="shared" si="27"/>
        <v>0</v>
      </c>
      <c r="AB152" s="564">
        <f t="shared" si="27"/>
        <v>0</v>
      </c>
      <c r="AC152" s="564">
        <f t="shared" si="27"/>
        <v>0</v>
      </c>
      <c r="AD152" s="564">
        <f t="shared" si="27"/>
        <v>0</v>
      </c>
      <c r="AE152" s="562">
        <f t="shared" si="38"/>
        <v>0</v>
      </c>
      <c r="AF152" s="565">
        <f>IF(C152=Allgemeines!$C$12,SAV!$U152-SAV!$AG152,HLOOKUP(Allgemeines!$C$12-1,$AH$4:$AN$300,ROW(C152)-3,FALSE)-$AG152)</f>
        <v>0</v>
      </c>
      <c r="AG152" s="565">
        <f>HLOOKUP(Allgemeines!$C$12,$AH$4:$AN$300,ROW(C152)-3,FALSE)</f>
        <v>0</v>
      </c>
      <c r="AH152" s="562">
        <f t="shared" si="29"/>
        <v>0</v>
      </c>
      <c r="AI152" s="562">
        <f t="shared" si="30"/>
        <v>0</v>
      </c>
      <c r="AJ152" s="562">
        <f t="shared" si="31"/>
        <v>0</v>
      </c>
      <c r="AK152" s="562">
        <f t="shared" si="32"/>
        <v>0</v>
      </c>
      <c r="AL152" s="562">
        <f t="shared" si="33"/>
        <v>0</v>
      </c>
      <c r="AM152" s="562">
        <f t="shared" si="34"/>
        <v>0</v>
      </c>
      <c r="AN152" s="562">
        <f t="shared" si="35"/>
        <v>0</v>
      </c>
      <c r="AO152" s="485"/>
    </row>
    <row r="153" spans="1:41" s="498" customFormat="1" ht="13.8">
      <c r="A153" s="559"/>
      <c r="B153" s="559"/>
      <c r="C153" s="560"/>
      <c r="D153" s="561"/>
      <c r="E153" s="695"/>
      <c r="F153" s="561"/>
      <c r="G153" s="685">
        <f t="shared" si="28"/>
        <v>0</v>
      </c>
      <c r="H153" s="561"/>
      <c r="I153" s="561"/>
      <c r="J153" s="561"/>
      <c r="K153" s="561"/>
      <c r="L153" s="561"/>
      <c r="M153" s="561"/>
      <c r="N153" s="561"/>
      <c r="O153" s="561"/>
      <c r="P153" s="561"/>
      <c r="Q153" s="562">
        <f t="shared" si="36"/>
        <v>0</v>
      </c>
      <c r="R153" s="561"/>
      <c r="S153" s="561"/>
      <c r="T153" s="561"/>
      <c r="U153" s="562">
        <f t="shared" si="37"/>
        <v>0</v>
      </c>
      <c r="V153" s="563">
        <f>IF(ISBLANK($B153),0,VLOOKUP($B153,Listen!$A$2:$C$44,2,FALSE))</f>
        <v>0</v>
      </c>
      <c r="W153" s="563">
        <f>IF(ISBLANK($B153),0,VLOOKUP($B153,Listen!$A$2:$C$44,3,FALSE))</f>
        <v>0</v>
      </c>
      <c r="X153" s="564">
        <f t="shared" si="39"/>
        <v>0</v>
      </c>
      <c r="Y153" s="564">
        <f t="shared" si="27"/>
        <v>0</v>
      </c>
      <c r="Z153" s="564">
        <f t="shared" si="27"/>
        <v>0</v>
      </c>
      <c r="AA153" s="564">
        <f t="shared" si="27"/>
        <v>0</v>
      </c>
      <c r="AB153" s="564">
        <f t="shared" si="27"/>
        <v>0</v>
      </c>
      <c r="AC153" s="564">
        <f t="shared" si="27"/>
        <v>0</v>
      </c>
      <c r="AD153" s="564">
        <f t="shared" si="27"/>
        <v>0</v>
      </c>
      <c r="AE153" s="562">
        <f t="shared" si="38"/>
        <v>0</v>
      </c>
      <c r="AF153" s="565">
        <f>IF(C153=Allgemeines!$C$12,SAV!$U153-SAV!$AG153,HLOOKUP(Allgemeines!$C$12-1,$AH$4:$AN$300,ROW(C153)-3,FALSE)-$AG153)</f>
        <v>0</v>
      </c>
      <c r="AG153" s="565">
        <f>HLOOKUP(Allgemeines!$C$12,$AH$4:$AN$300,ROW(C153)-3,FALSE)</f>
        <v>0</v>
      </c>
      <c r="AH153" s="562">
        <f t="shared" si="29"/>
        <v>0</v>
      </c>
      <c r="AI153" s="562">
        <f t="shared" si="30"/>
        <v>0</v>
      </c>
      <c r="AJ153" s="562">
        <f t="shared" si="31"/>
        <v>0</v>
      </c>
      <c r="AK153" s="562">
        <f t="shared" si="32"/>
        <v>0</v>
      </c>
      <c r="AL153" s="562">
        <f t="shared" si="33"/>
        <v>0</v>
      </c>
      <c r="AM153" s="562">
        <f t="shared" si="34"/>
        <v>0</v>
      </c>
      <c r="AN153" s="562">
        <f t="shared" si="35"/>
        <v>0</v>
      </c>
      <c r="AO153" s="485"/>
    </row>
    <row r="154" spans="1:41" s="498" customFormat="1" ht="13.8">
      <c r="A154" s="559"/>
      <c r="B154" s="559"/>
      <c r="C154" s="560"/>
      <c r="D154" s="561"/>
      <c r="E154" s="695"/>
      <c r="F154" s="561"/>
      <c r="G154" s="685">
        <f t="shared" si="28"/>
        <v>0</v>
      </c>
      <c r="H154" s="561"/>
      <c r="I154" s="561"/>
      <c r="J154" s="561"/>
      <c r="K154" s="561"/>
      <c r="L154" s="561"/>
      <c r="M154" s="561"/>
      <c r="N154" s="561"/>
      <c r="O154" s="561"/>
      <c r="P154" s="561"/>
      <c r="Q154" s="562">
        <f t="shared" si="36"/>
        <v>0</v>
      </c>
      <c r="R154" s="561"/>
      <c r="S154" s="561"/>
      <c r="T154" s="561"/>
      <c r="U154" s="562">
        <f t="shared" si="37"/>
        <v>0</v>
      </c>
      <c r="V154" s="563">
        <f>IF(ISBLANK($B154),0,VLOOKUP($B154,Listen!$A$2:$C$44,2,FALSE))</f>
        <v>0</v>
      </c>
      <c r="W154" s="563">
        <f>IF(ISBLANK($B154),0,VLOOKUP($B154,Listen!$A$2:$C$44,3,FALSE))</f>
        <v>0</v>
      </c>
      <c r="X154" s="564">
        <f t="shared" si="39"/>
        <v>0</v>
      </c>
      <c r="Y154" s="564">
        <f t="shared" si="27"/>
        <v>0</v>
      </c>
      <c r="Z154" s="564">
        <f t="shared" si="27"/>
        <v>0</v>
      </c>
      <c r="AA154" s="564">
        <f t="shared" si="27"/>
        <v>0</v>
      </c>
      <c r="AB154" s="564">
        <f t="shared" si="27"/>
        <v>0</v>
      </c>
      <c r="AC154" s="564">
        <f t="shared" si="27"/>
        <v>0</v>
      </c>
      <c r="AD154" s="564">
        <f t="shared" si="27"/>
        <v>0</v>
      </c>
      <c r="AE154" s="562">
        <f t="shared" si="38"/>
        <v>0</v>
      </c>
      <c r="AF154" s="565">
        <f>IF(C154=Allgemeines!$C$12,SAV!$U154-SAV!$AG154,HLOOKUP(Allgemeines!$C$12-1,$AH$4:$AN$300,ROW(C154)-3,FALSE)-$AG154)</f>
        <v>0</v>
      </c>
      <c r="AG154" s="565">
        <f>HLOOKUP(Allgemeines!$C$12,$AH$4:$AN$300,ROW(C154)-3,FALSE)</f>
        <v>0</v>
      </c>
      <c r="AH154" s="562">
        <f t="shared" si="29"/>
        <v>0</v>
      </c>
      <c r="AI154" s="562">
        <f t="shared" si="30"/>
        <v>0</v>
      </c>
      <c r="AJ154" s="562">
        <f t="shared" si="31"/>
        <v>0</v>
      </c>
      <c r="AK154" s="562">
        <f t="shared" si="32"/>
        <v>0</v>
      </c>
      <c r="AL154" s="562">
        <f t="shared" si="33"/>
        <v>0</v>
      </c>
      <c r="AM154" s="562">
        <f t="shared" si="34"/>
        <v>0</v>
      </c>
      <c r="AN154" s="562">
        <f t="shared" si="35"/>
        <v>0</v>
      </c>
      <c r="AO154" s="485"/>
    </row>
    <row r="155" spans="1:41" s="498" customFormat="1" ht="13.8">
      <c r="A155" s="559"/>
      <c r="B155" s="559"/>
      <c r="C155" s="560"/>
      <c r="D155" s="561"/>
      <c r="E155" s="695"/>
      <c r="F155" s="561"/>
      <c r="G155" s="685">
        <f t="shared" si="28"/>
        <v>0</v>
      </c>
      <c r="H155" s="561"/>
      <c r="I155" s="561"/>
      <c r="J155" s="561"/>
      <c r="K155" s="561"/>
      <c r="L155" s="561"/>
      <c r="M155" s="561"/>
      <c r="N155" s="561"/>
      <c r="O155" s="561"/>
      <c r="P155" s="561"/>
      <c r="Q155" s="562">
        <f t="shared" si="36"/>
        <v>0</v>
      </c>
      <c r="R155" s="561"/>
      <c r="S155" s="561"/>
      <c r="T155" s="561"/>
      <c r="U155" s="562">
        <f t="shared" si="37"/>
        <v>0</v>
      </c>
      <c r="V155" s="563">
        <f>IF(ISBLANK($B155),0,VLOOKUP($B155,Listen!$A$2:$C$44,2,FALSE))</f>
        <v>0</v>
      </c>
      <c r="W155" s="563">
        <f>IF(ISBLANK($B155),0,VLOOKUP($B155,Listen!$A$2:$C$44,3,FALSE))</f>
        <v>0</v>
      </c>
      <c r="X155" s="564">
        <f t="shared" si="39"/>
        <v>0</v>
      </c>
      <c r="Y155" s="564">
        <f t="shared" si="27"/>
        <v>0</v>
      </c>
      <c r="Z155" s="564">
        <f t="shared" si="27"/>
        <v>0</v>
      </c>
      <c r="AA155" s="564">
        <f t="shared" si="27"/>
        <v>0</v>
      </c>
      <c r="AB155" s="564">
        <f t="shared" si="27"/>
        <v>0</v>
      </c>
      <c r="AC155" s="564">
        <f t="shared" si="27"/>
        <v>0</v>
      </c>
      <c r="AD155" s="564">
        <f t="shared" si="27"/>
        <v>0</v>
      </c>
      <c r="AE155" s="562">
        <f t="shared" si="38"/>
        <v>0</v>
      </c>
      <c r="AF155" s="565">
        <f>IF(C155=Allgemeines!$C$12,SAV!$U155-SAV!$AG155,HLOOKUP(Allgemeines!$C$12-1,$AH$4:$AN$300,ROW(C155)-3,FALSE)-$AG155)</f>
        <v>0</v>
      </c>
      <c r="AG155" s="565">
        <f>HLOOKUP(Allgemeines!$C$12,$AH$4:$AN$300,ROW(C155)-3,FALSE)</f>
        <v>0</v>
      </c>
      <c r="AH155" s="562">
        <f t="shared" si="29"/>
        <v>0</v>
      </c>
      <c r="AI155" s="562">
        <f t="shared" si="30"/>
        <v>0</v>
      </c>
      <c r="AJ155" s="562">
        <f t="shared" si="31"/>
        <v>0</v>
      </c>
      <c r="AK155" s="562">
        <f t="shared" si="32"/>
        <v>0</v>
      </c>
      <c r="AL155" s="562">
        <f t="shared" si="33"/>
        <v>0</v>
      </c>
      <c r="AM155" s="562">
        <f t="shared" si="34"/>
        <v>0</v>
      </c>
      <c r="AN155" s="562">
        <f t="shared" si="35"/>
        <v>0</v>
      </c>
      <c r="AO155" s="485"/>
    </row>
    <row r="156" spans="1:41" s="498" customFormat="1" ht="13.8">
      <c r="A156" s="559"/>
      <c r="B156" s="559"/>
      <c r="C156" s="560"/>
      <c r="D156" s="561"/>
      <c r="E156" s="695"/>
      <c r="F156" s="561"/>
      <c r="G156" s="685">
        <f t="shared" si="28"/>
        <v>0</v>
      </c>
      <c r="H156" s="561"/>
      <c r="I156" s="561"/>
      <c r="J156" s="561"/>
      <c r="K156" s="561"/>
      <c r="L156" s="561"/>
      <c r="M156" s="561"/>
      <c r="N156" s="561"/>
      <c r="O156" s="561"/>
      <c r="P156" s="561"/>
      <c r="Q156" s="562">
        <f t="shared" si="36"/>
        <v>0</v>
      </c>
      <c r="R156" s="561"/>
      <c r="S156" s="561"/>
      <c r="T156" s="561"/>
      <c r="U156" s="562">
        <f t="shared" si="37"/>
        <v>0</v>
      </c>
      <c r="V156" s="563">
        <f>IF(ISBLANK($B156),0,VLOOKUP($B156,Listen!$A$2:$C$44,2,FALSE))</f>
        <v>0</v>
      </c>
      <c r="W156" s="563">
        <f>IF(ISBLANK($B156),0,VLOOKUP($B156,Listen!$A$2:$C$44,3,FALSE))</f>
        <v>0</v>
      </c>
      <c r="X156" s="564">
        <f t="shared" si="39"/>
        <v>0</v>
      </c>
      <c r="Y156" s="564">
        <f t="shared" si="27"/>
        <v>0</v>
      </c>
      <c r="Z156" s="564">
        <f t="shared" si="27"/>
        <v>0</v>
      </c>
      <c r="AA156" s="564">
        <f t="shared" si="27"/>
        <v>0</v>
      </c>
      <c r="AB156" s="564">
        <f t="shared" si="27"/>
        <v>0</v>
      </c>
      <c r="AC156" s="564">
        <f t="shared" si="27"/>
        <v>0</v>
      </c>
      <c r="AD156" s="564">
        <f t="shared" si="27"/>
        <v>0</v>
      </c>
      <c r="AE156" s="562">
        <f t="shared" si="38"/>
        <v>0</v>
      </c>
      <c r="AF156" s="565">
        <f>IF(C156=Allgemeines!$C$12,SAV!$U156-SAV!$AG156,HLOOKUP(Allgemeines!$C$12-1,$AH$4:$AN$300,ROW(C156)-3,FALSE)-$AG156)</f>
        <v>0</v>
      </c>
      <c r="AG156" s="565">
        <f>HLOOKUP(Allgemeines!$C$12,$AH$4:$AN$300,ROW(C156)-3,FALSE)</f>
        <v>0</v>
      </c>
      <c r="AH156" s="562">
        <f t="shared" si="29"/>
        <v>0</v>
      </c>
      <c r="AI156" s="562">
        <f t="shared" si="30"/>
        <v>0</v>
      </c>
      <c r="AJ156" s="562">
        <f t="shared" si="31"/>
        <v>0</v>
      </c>
      <c r="AK156" s="562">
        <f t="shared" si="32"/>
        <v>0</v>
      </c>
      <c r="AL156" s="562">
        <f t="shared" si="33"/>
        <v>0</v>
      </c>
      <c r="AM156" s="562">
        <f t="shared" si="34"/>
        <v>0</v>
      </c>
      <c r="AN156" s="562">
        <f t="shared" si="35"/>
        <v>0</v>
      </c>
      <c r="AO156" s="485"/>
    </row>
    <row r="157" spans="1:41" s="498" customFormat="1" ht="13.8">
      <c r="A157" s="559"/>
      <c r="B157" s="559"/>
      <c r="C157" s="560"/>
      <c r="D157" s="561"/>
      <c r="E157" s="695"/>
      <c r="F157" s="561"/>
      <c r="G157" s="685">
        <f t="shared" si="28"/>
        <v>0</v>
      </c>
      <c r="H157" s="561"/>
      <c r="I157" s="561"/>
      <c r="J157" s="561"/>
      <c r="K157" s="561"/>
      <c r="L157" s="561"/>
      <c r="M157" s="561"/>
      <c r="N157" s="561"/>
      <c r="O157" s="561"/>
      <c r="P157" s="561"/>
      <c r="Q157" s="562">
        <f t="shared" si="36"/>
        <v>0</v>
      </c>
      <c r="R157" s="561"/>
      <c r="S157" s="561"/>
      <c r="T157" s="561"/>
      <c r="U157" s="562">
        <f t="shared" si="37"/>
        <v>0</v>
      </c>
      <c r="V157" s="563">
        <f>IF(ISBLANK($B157),0,VLOOKUP($B157,Listen!$A$2:$C$44,2,FALSE))</f>
        <v>0</v>
      </c>
      <c r="W157" s="563">
        <f>IF(ISBLANK($B157),0,VLOOKUP($B157,Listen!$A$2:$C$44,3,FALSE))</f>
        <v>0</v>
      </c>
      <c r="X157" s="564">
        <f t="shared" si="39"/>
        <v>0</v>
      </c>
      <c r="Y157" s="564">
        <f t="shared" si="27"/>
        <v>0</v>
      </c>
      <c r="Z157" s="564">
        <f t="shared" si="27"/>
        <v>0</v>
      </c>
      <c r="AA157" s="564">
        <f t="shared" si="27"/>
        <v>0</v>
      </c>
      <c r="AB157" s="564">
        <f t="shared" si="27"/>
        <v>0</v>
      </c>
      <c r="AC157" s="564">
        <f t="shared" si="27"/>
        <v>0</v>
      </c>
      <c r="AD157" s="564">
        <f t="shared" si="27"/>
        <v>0</v>
      </c>
      <c r="AE157" s="562">
        <f t="shared" si="38"/>
        <v>0</v>
      </c>
      <c r="AF157" s="565">
        <f>IF(C157=Allgemeines!$C$12,SAV!$U157-SAV!$AG157,HLOOKUP(Allgemeines!$C$12-1,$AH$4:$AN$300,ROW(C157)-3,FALSE)-$AG157)</f>
        <v>0</v>
      </c>
      <c r="AG157" s="565">
        <f>HLOOKUP(Allgemeines!$C$12,$AH$4:$AN$300,ROW(C157)-3,FALSE)</f>
        <v>0</v>
      </c>
      <c r="AH157" s="562">
        <f t="shared" si="29"/>
        <v>0</v>
      </c>
      <c r="AI157" s="562">
        <f t="shared" si="30"/>
        <v>0</v>
      </c>
      <c r="AJ157" s="562">
        <f t="shared" si="31"/>
        <v>0</v>
      </c>
      <c r="AK157" s="562">
        <f t="shared" si="32"/>
        <v>0</v>
      </c>
      <c r="AL157" s="562">
        <f t="shared" si="33"/>
        <v>0</v>
      </c>
      <c r="AM157" s="562">
        <f t="shared" si="34"/>
        <v>0</v>
      </c>
      <c r="AN157" s="562">
        <f t="shared" si="35"/>
        <v>0</v>
      </c>
      <c r="AO157" s="485"/>
    </row>
    <row r="158" spans="1:41" s="498" customFormat="1" ht="13.8">
      <c r="A158" s="559"/>
      <c r="B158" s="559"/>
      <c r="C158" s="560"/>
      <c r="D158" s="561"/>
      <c r="E158" s="695"/>
      <c r="F158" s="561"/>
      <c r="G158" s="685">
        <f t="shared" si="28"/>
        <v>0</v>
      </c>
      <c r="H158" s="561"/>
      <c r="I158" s="561"/>
      <c r="J158" s="561"/>
      <c r="K158" s="561"/>
      <c r="L158" s="561"/>
      <c r="M158" s="561"/>
      <c r="N158" s="561"/>
      <c r="O158" s="561"/>
      <c r="P158" s="561"/>
      <c r="Q158" s="562">
        <f t="shared" si="36"/>
        <v>0</v>
      </c>
      <c r="R158" s="561"/>
      <c r="S158" s="561"/>
      <c r="T158" s="561"/>
      <c r="U158" s="562">
        <f t="shared" si="37"/>
        <v>0</v>
      </c>
      <c r="V158" s="563">
        <f>IF(ISBLANK($B158),0,VLOOKUP($B158,Listen!$A$2:$C$44,2,FALSE))</f>
        <v>0</v>
      </c>
      <c r="W158" s="563">
        <f>IF(ISBLANK($B158),0,VLOOKUP($B158,Listen!$A$2:$C$44,3,FALSE))</f>
        <v>0</v>
      </c>
      <c r="X158" s="564">
        <f t="shared" si="39"/>
        <v>0</v>
      </c>
      <c r="Y158" s="564">
        <f t="shared" si="27"/>
        <v>0</v>
      </c>
      <c r="Z158" s="564">
        <f t="shared" si="27"/>
        <v>0</v>
      </c>
      <c r="AA158" s="564">
        <f t="shared" si="27"/>
        <v>0</v>
      </c>
      <c r="AB158" s="564">
        <f t="shared" si="27"/>
        <v>0</v>
      </c>
      <c r="AC158" s="564">
        <f t="shared" si="27"/>
        <v>0</v>
      </c>
      <c r="AD158" s="564">
        <f t="shared" si="27"/>
        <v>0</v>
      </c>
      <c r="AE158" s="562">
        <f t="shared" si="38"/>
        <v>0</v>
      </c>
      <c r="AF158" s="565">
        <f>IF(C158=Allgemeines!$C$12,SAV!$U158-SAV!$AG158,HLOOKUP(Allgemeines!$C$12-1,$AH$4:$AN$300,ROW(C158)-3,FALSE)-$AG158)</f>
        <v>0</v>
      </c>
      <c r="AG158" s="565">
        <f>HLOOKUP(Allgemeines!$C$12,$AH$4:$AN$300,ROW(C158)-3,FALSE)</f>
        <v>0</v>
      </c>
      <c r="AH158" s="562">
        <f t="shared" si="29"/>
        <v>0</v>
      </c>
      <c r="AI158" s="562">
        <f t="shared" si="30"/>
        <v>0</v>
      </c>
      <c r="AJ158" s="562">
        <f t="shared" si="31"/>
        <v>0</v>
      </c>
      <c r="AK158" s="562">
        <f t="shared" si="32"/>
        <v>0</v>
      </c>
      <c r="AL158" s="562">
        <f t="shared" si="33"/>
        <v>0</v>
      </c>
      <c r="AM158" s="562">
        <f t="shared" si="34"/>
        <v>0</v>
      </c>
      <c r="AN158" s="562">
        <f t="shared" si="35"/>
        <v>0</v>
      </c>
      <c r="AO158" s="485"/>
    </row>
    <row r="159" spans="1:41" s="498" customFormat="1" ht="13.8">
      <c r="A159" s="559"/>
      <c r="B159" s="559"/>
      <c r="C159" s="560"/>
      <c r="D159" s="561"/>
      <c r="E159" s="695"/>
      <c r="F159" s="561"/>
      <c r="G159" s="685">
        <f t="shared" si="28"/>
        <v>0</v>
      </c>
      <c r="H159" s="561"/>
      <c r="I159" s="561"/>
      <c r="J159" s="561"/>
      <c r="K159" s="561"/>
      <c r="L159" s="561"/>
      <c r="M159" s="561"/>
      <c r="N159" s="561"/>
      <c r="O159" s="561"/>
      <c r="P159" s="561"/>
      <c r="Q159" s="562">
        <f t="shared" si="36"/>
        <v>0</v>
      </c>
      <c r="R159" s="561"/>
      <c r="S159" s="561"/>
      <c r="T159" s="561"/>
      <c r="U159" s="562">
        <f t="shared" si="37"/>
        <v>0</v>
      </c>
      <c r="V159" s="563">
        <f>IF(ISBLANK($B159),0,VLOOKUP($B159,Listen!$A$2:$C$44,2,FALSE))</f>
        <v>0</v>
      </c>
      <c r="W159" s="563">
        <f>IF(ISBLANK($B159),0,VLOOKUP($B159,Listen!$A$2:$C$44,3,FALSE))</f>
        <v>0</v>
      </c>
      <c r="X159" s="564">
        <f t="shared" si="39"/>
        <v>0</v>
      </c>
      <c r="Y159" s="564">
        <f t="shared" si="27"/>
        <v>0</v>
      </c>
      <c r="Z159" s="564">
        <f t="shared" si="27"/>
        <v>0</v>
      </c>
      <c r="AA159" s="564">
        <f t="shared" ref="Y159:AD201" si="40">$V159</f>
        <v>0</v>
      </c>
      <c r="AB159" s="564">
        <f t="shared" si="40"/>
        <v>0</v>
      </c>
      <c r="AC159" s="564">
        <f t="shared" si="40"/>
        <v>0</v>
      </c>
      <c r="AD159" s="564">
        <f t="shared" si="40"/>
        <v>0</v>
      </c>
      <c r="AE159" s="562">
        <f t="shared" si="38"/>
        <v>0</v>
      </c>
      <c r="AF159" s="565">
        <f>IF(C159=Allgemeines!$C$12,SAV!$U159-SAV!$AG159,HLOOKUP(Allgemeines!$C$12-1,$AH$4:$AN$300,ROW(C159)-3,FALSE)-$AG159)</f>
        <v>0</v>
      </c>
      <c r="AG159" s="565">
        <f>HLOOKUP(Allgemeines!$C$12,$AH$4:$AN$300,ROW(C159)-3,FALSE)</f>
        <v>0</v>
      </c>
      <c r="AH159" s="562">
        <f t="shared" si="29"/>
        <v>0</v>
      </c>
      <c r="AI159" s="562">
        <f t="shared" si="30"/>
        <v>0</v>
      </c>
      <c r="AJ159" s="562">
        <f t="shared" si="31"/>
        <v>0</v>
      </c>
      <c r="AK159" s="562">
        <f t="shared" si="32"/>
        <v>0</v>
      </c>
      <c r="AL159" s="562">
        <f t="shared" si="33"/>
        <v>0</v>
      </c>
      <c r="AM159" s="562">
        <f t="shared" si="34"/>
        <v>0</v>
      </c>
      <c r="AN159" s="562">
        <f t="shared" si="35"/>
        <v>0</v>
      </c>
      <c r="AO159" s="485"/>
    </row>
    <row r="160" spans="1:41" s="498" customFormat="1" ht="13.8">
      <c r="A160" s="559"/>
      <c r="B160" s="559"/>
      <c r="C160" s="560"/>
      <c r="D160" s="561"/>
      <c r="E160" s="695"/>
      <c r="F160" s="561"/>
      <c r="G160" s="685">
        <f t="shared" si="28"/>
        <v>0</v>
      </c>
      <c r="H160" s="561"/>
      <c r="I160" s="561"/>
      <c r="J160" s="561"/>
      <c r="K160" s="561"/>
      <c r="L160" s="561"/>
      <c r="M160" s="561"/>
      <c r="N160" s="561"/>
      <c r="O160" s="561"/>
      <c r="P160" s="561"/>
      <c r="Q160" s="562">
        <f t="shared" si="36"/>
        <v>0</v>
      </c>
      <c r="R160" s="561"/>
      <c r="S160" s="561"/>
      <c r="T160" s="561"/>
      <c r="U160" s="562">
        <f t="shared" si="37"/>
        <v>0</v>
      </c>
      <c r="V160" s="563">
        <f>IF(ISBLANK($B160),0,VLOOKUP($B160,Listen!$A$2:$C$44,2,FALSE))</f>
        <v>0</v>
      </c>
      <c r="W160" s="563">
        <f>IF(ISBLANK($B160),0,VLOOKUP($B160,Listen!$A$2:$C$44,3,FALSE))</f>
        <v>0</v>
      </c>
      <c r="X160" s="564">
        <f t="shared" si="39"/>
        <v>0</v>
      </c>
      <c r="Y160" s="564">
        <f t="shared" si="40"/>
        <v>0</v>
      </c>
      <c r="Z160" s="564">
        <f t="shared" si="40"/>
        <v>0</v>
      </c>
      <c r="AA160" s="564">
        <f t="shared" si="40"/>
        <v>0</v>
      </c>
      <c r="AB160" s="564">
        <f t="shared" si="40"/>
        <v>0</v>
      </c>
      <c r="AC160" s="564">
        <f t="shared" si="40"/>
        <v>0</v>
      </c>
      <c r="AD160" s="564">
        <f t="shared" si="40"/>
        <v>0</v>
      </c>
      <c r="AE160" s="562">
        <f t="shared" si="38"/>
        <v>0</v>
      </c>
      <c r="AF160" s="565">
        <f>IF(C160=Allgemeines!$C$12,SAV!$U160-SAV!$AG160,HLOOKUP(Allgemeines!$C$12-1,$AH$4:$AN$300,ROW(C160)-3,FALSE)-$AG160)</f>
        <v>0</v>
      </c>
      <c r="AG160" s="565">
        <f>HLOOKUP(Allgemeines!$C$12,$AH$4:$AN$300,ROW(C160)-3,FALSE)</f>
        <v>0</v>
      </c>
      <c r="AH160" s="562">
        <f t="shared" si="29"/>
        <v>0</v>
      </c>
      <c r="AI160" s="562">
        <f t="shared" si="30"/>
        <v>0</v>
      </c>
      <c r="AJ160" s="562">
        <f t="shared" si="31"/>
        <v>0</v>
      </c>
      <c r="AK160" s="562">
        <f t="shared" si="32"/>
        <v>0</v>
      </c>
      <c r="AL160" s="562">
        <f t="shared" si="33"/>
        <v>0</v>
      </c>
      <c r="AM160" s="562">
        <f t="shared" si="34"/>
        <v>0</v>
      </c>
      <c r="AN160" s="562">
        <f t="shared" si="35"/>
        <v>0</v>
      </c>
      <c r="AO160" s="485"/>
    </row>
    <row r="161" spans="1:41" s="498" customFormat="1" ht="13.8">
      <c r="A161" s="559"/>
      <c r="B161" s="559"/>
      <c r="C161" s="560"/>
      <c r="D161" s="561"/>
      <c r="E161" s="695"/>
      <c r="F161" s="561"/>
      <c r="G161" s="685">
        <f t="shared" si="28"/>
        <v>0</v>
      </c>
      <c r="H161" s="561"/>
      <c r="I161" s="561"/>
      <c r="J161" s="561"/>
      <c r="K161" s="561"/>
      <c r="L161" s="561"/>
      <c r="M161" s="561"/>
      <c r="N161" s="561"/>
      <c r="O161" s="561"/>
      <c r="P161" s="561"/>
      <c r="Q161" s="562">
        <f t="shared" si="36"/>
        <v>0</v>
      </c>
      <c r="R161" s="561"/>
      <c r="S161" s="561"/>
      <c r="T161" s="561"/>
      <c r="U161" s="562">
        <f t="shared" si="37"/>
        <v>0</v>
      </c>
      <c r="V161" s="563">
        <f>IF(ISBLANK($B161),0,VLOOKUP($B161,Listen!$A$2:$C$44,2,FALSE))</f>
        <v>0</v>
      </c>
      <c r="W161" s="563">
        <f>IF(ISBLANK($B161),0,VLOOKUP($B161,Listen!$A$2:$C$44,3,FALSE))</f>
        <v>0</v>
      </c>
      <c r="X161" s="564">
        <f t="shared" si="39"/>
        <v>0</v>
      </c>
      <c r="Y161" s="564">
        <f t="shared" si="40"/>
        <v>0</v>
      </c>
      <c r="Z161" s="564">
        <f t="shared" si="40"/>
        <v>0</v>
      </c>
      <c r="AA161" s="564">
        <f t="shared" si="40"/>
        <v>0</v>
      </c>
      <c r="AB161" s="564">
        <f t="shared" si="40"/>
        <v>0</v>
      </c>
      <c r="AC161" s="564">
        <f t="shared" si="40"/>
        <v>0</v>
      </c>
      <c r="AD161" s="564">
        <f t="shared" si="40"/>
        <v>0</v>
      </c>
      <c r="AE161" s="562">
        <f t="shared" si="38"/>
        <v>0</v>
      </c>
      <c r="AF161" s="565">
        <f>IF(C161=Allgemeines!$C$12,SAV!$U161-SAV!$AG161,HLOOKUP(Allgemeines!$C$12-1,$AH$4:$AN$300,ROW(C161)-3,FALSE)-$AG161)</f>
        <v>0</v>
      </c>
      <c r="AG161" s="565">
        <f>HLOOKUP(Allgemeines!$C$12,$AH$4:$AN$300,ROW(C161)-3,FALSE)</f>
        <v>0</v>
      </c>
      <c r="AH161" s="562">
        <f t="shared" si="29"/>
        <v>0</v>
      </c>
      <c r="AI161" s="562">
        <f t="shared" si="30"/>
        <v>0</v>
      </c>
      <c r="AJ161" s="562">
        <f t="shared" si="31"/>
        <v>0</v>
      </c>
      <c r="AK161" s="562">
        <f t="shared" si="32"/>
        <v>0</v>
      </c>
      <c r="AL161" s="562">
        <f t="shared" si="33"/>
        <v>0</v>
      </c>
      <c r="AM161" s="562">
        <f t="shared" si="34"/>
        <v>0</v>
      </c>
      <c r="AN161" s="562">
        <f t="shared" si="35"/>
        <v>0</v>
      </c>
      <c r="AO161" s="485"/>
    </row>
    <row r="162" spans="1:41" s="498" customFormat="1" ht="13.8">
      <c r="A162" s="559"/>
      <c r="B162" s="559"/>
      <c r="C162" s="560"/>
      <c r="D162" s="561"/>
      <c r="E162" s="695"/>
      <c r="F162" s="561"/>
      <c r="G162" s="685">
        <f t="shared" si="28"/>
        <v>0</v>
      </c>
      <c r="H162" s="561"/>
      <c r="I162" s="561"/>
      <c r="J162" s="561"/>
      <c r="K162" s="561"/>
      <c r="L162" s="561"/>
      <c r="M162" s="561"/>
      <c r="N162" s="561"/>
      <c r="O162" s="561"/>
      <c r="P162" s="561"/>
      <c r="Q162" s="562">
        <f t="shared" si="36"/>
        <v>0</v>
      </c>
      <c r="R162" s="561"/>
      <c r="S162" s="561"/>
      <c r="T162" s="561"/>
      <c r="U162" s="562">
        <f t="shared" si="37"/>
        <v>0</v>
      </c>
      <c r="V162" s="563">
        <f>IF(ISBLANK($B162),0,VLOOKUP($B162,Listen!$A$2:$C$44,2,FALSE))</f>
        <v>0</v>
      </c>
      <c r="W162" s="563">
        <f>IF(ISBLANK($B162),0,VLOOKUP($B162,Listen!$A$2:$C$44,3,FALSE))</f>
        <v>0</v>
      </c>
      <c r="X162" s="564">
        <f t="shared" si="39"/>
        <v>0</v>
      </c>
      <c r="Y162" s="564">
        <f t="shared" si="40"/>
        <v>0</v>
      </c>
      <c r="Z162" s="564">
        <f t="shared" si="40"/>
        <v>0</v>
      </c>
      <c r="AA162" s="564">
        <f t="shared" si="40"/>
        <v>0</v>
      </c>
      <c r="AB162" s="564">
        <f t="shared" si="40"/>
        <v>0</v>
      </c>
      <c r="AC162" s="564">
        <f t="shared" si="40"/>
        <v>0</v>
      </c>
      <c r="AD162" s="564">
        <f t="shared" si="40"/>
        <v>0</v>
      </c>
      <c r="AE162" s="562">
        <f t="shared" si="38"/>
        <v>0</v>
      </c>
      <c r="AF162" s="565">
        <f>IF(C162=Allgemeines!$C$12,SAV!$U162-SAV!$AG162,HLOOKUP(Allgemeines!$C$12-1,$AH$4:$AN$300,ROW(C162)-3,FALSE)-$AG162)</f>
        <v>0</v>
      </c>
      <c r="AG162" s="565">
        <f>HLOOKUP(Allgemeines!$C$12,$AH$4:$AN$300,ROW(C162)-3,FALSE)</f>
        <v>0</v>
      </c>
      <c r="AH162" s="562">
        <f t="shared" si="29"/>
        <v>0</v>
      </c>
      <c r="AI162" s="562">
        <f t="shared" si="30"/>
        <v>0</v>
      </c>
      <c r="AJ162" s="562">
        <f t="shared" si="31"/>
        <v>0</v>
      </c>
      <c r="AK162" s="562">
        <f t="shared" si="32"/>
        <v>0</v>
      </c>
      <c r="AL162" s="562">
        <f t="shared" si="33"/>
        <v>0</v>
      </c>
      <c r="AM162" s="562">
        <f t="shared" si="34"/>
        <v>0</v>
      </c>
      <c r="AN162" s="562">
        <f t="shared" si="35"/>
        <v>0</v>
      </c>
      <c r="AO162" s="485"/>
    </row>
    <row r="163" spans="1:41" s="498" customFormat="1" ht="13.8">
      <c r="A163" s="559"/>
      <c r="B163" s="559"/>
      <c r="C163" s="560"/>
      <c r="D163" s="561"/>
      <c r="E163" s="695"/>
      <c r="F163" s="561"/>
      <c r="G163" s="685">
        <f t="shared" si="28"/>
        <v>0</v>
      </c>
      <c r="H163" s="561"/>
      <c r="I163" s="561"/>
      <c r="J163" s="561"/>
      <c r="K163" s="561"/>
      <c r="L163" s="561"/>
      <c r="M163" s="561"/>
      <c r="N163" s="561"/>
      <c r="O163" s="561"/>
      <c r="P163" s="561"/>
      <c r="Q163" s="562">
        <f t="shared" si="36"/>
        <v>0</v>
      </c>
      <c r="R163" s="561"/>
      <c r="S163" s="561"/>
      <c r="T163" s="561"/>
      <c r="U163" s="562">
        <f t="shared" si="37"/>
        <v>0</v>
      </c>
      <c r="V163" s="563">
        <f>IF(ISBLANK($B163),0,VLOOKUP($B163,Listen!$A$2:$C$44,2,FALSE))</f>
        <v>0</v>
      </c>
      <c r="W163" s="563">
        <f>IF(ISBLANK($B163),0,VLOOKUP($B163,Listen!$A$2:$C$44,3,FALSE))</f>
        <v>0</v>
      </c>
      <c r="X163" s="564">
        <f t="shared" si="39"/>
        <v>0</v>
      </c>
      <c r="Y163" s="564">
        <f t="shared" si="40"/>
        <v>0</v>
      </c>
      <c r="Z163" s="564">
        <f t="shared" si="40"/>
        <v>0</v>
      </c>
      <c r="AA163" s="564">
        <f t="shared" si="40"/>
        <v>0</v>
      </c>
      <c r="AB163" s="564">
        <f t="shared" si="40"/>
        <v>0</v>
      </c>
      <c r="AC163" s="564">
        <f t="shared" si="40"/>
        <v>0</v>
      </c>
      <c r="AD163" s="564">
        <f t="shared" si="40"/>
        <v>0</v>
      </c>
      <c r="AE163" s="562">
        <f t="shared" si="38"/>
        <v>0</v>
      </c>
      <c r="AF163" s="565">
        <f>IF(C163=Allgemeines!$C$12,SAV!$U163-SAV!$AG163,HLOOKUP(Allgemeines!$C$12-1,$AH$4:$AN$300,ROW(C163)-3,FALSE)-$AG163)</f>
        <v>0</v>
      </c>
      <c r="AG163" s="565">
        <f>HLOOKUP(Allgemeines!$C$12,$AH$4:$AN$300,ROW(C163)-3,FALSE)</f>
        <v>0</v>
      </c>
      <c r="AH163" s="562">
        <f t="shared" si="29"/>
        <v>0</v>
      </c>
      <c r="AI163" s="562">
        <f t="shared" si="30"/>
        <v>0</v>
      </c>
      <c r="AJ163" s="562">
        <f t="shared" si="31"/>
        <v>0</v>
      </c>
      <c r="AK163" s="562">
        <f t="shared" si="32"/>
        <v>0</v>
      </c>
      <c r="AL163" s="562">
        <f t="shared" si="33"/>
        <v>0</v>
      </c>
      <c r="AM163" s="562">
        <f t="shared" si="34"/>
        <v>0</v>
      </c>
      <c r="AN163" s="562">
        <f t="shared" si="35"/>
        <v>0</v>
      </c>
      <c r="AO163" s="485"/>
    </row>
    <row r="164" spans="1:41" s="498" customFormat="1" ht="13.8">
      <c r="A164" s="559"/>
      <c r="B164" s="559"/>
      <c r="C164" s="560"/>
      <c r="D164" s="561"/>
      <c r="E164" s="695"/>
      <c r="F164" s="561"/>
      <c r="G164" s="685">
        <f t="shared" si="28"/>
        <v>0</v>
      </c>
      <c r="H164" s="561"/>
      <c r="I164" s="561"/>
      <c r="J164" s="561"/>
      <c r="K164" s="561"/>
      <c r="L164" s="561"/>
      <c r="M164" s="561"/>
      <c r="N164" s="561"/>
      <c r="O164" s="561"/>
      <c r="P164" s="561"/>
      <c r="Q164" s="562">
        <f t="shared" si="36"/>
        <v>0</v>
      </c>
      <c r="R164" s="561"/>
      <c r="S164" s="561"/>
      <c r="T164" s="561"/>
      <c r="U164" s="562">
        <f t="shared" si="37"/>
        <v>0</v>
      </c>
      <c r="V164" s="563">
        <f>IF(ISBLANK($B164),0,VLOOKUP($B164,Listen!$A$2:$C$44,2,FALSE))</f>
        <v>0</v>
      </c>
      <c r="W164" s="563">
        <f>IF(ISBLANK($B164),0,VLOOKUP($B164,Listen!$A$2:$C$44,3,FALSE))</f>
        <v>0</v>
      </c>
      <c r="X164" s="564">
        <f t="shared" si="39"/>
        <v>0</v>
      </c>
      <c r="Y164" s="564">
        <f t="shared" si="40"/>
        <v>0</v>
      </c>
      <c r="Z164" s="564">
        <f t="shared" si="40"/>
        <v>0</v>
      </c>
      <c r="AA164" s="564">
        <f t="shared" si="40"/>
        <v>0</v>
      </c>
      <c r="AB164" s="564">
        <f t="shared" si="40"/>
        <v>0</v>
      </c>
      <c r="AC164" s="564">
        <f t="shared" si="40"/>
        <v>0</v>
      </c>
      <c r="AD164" s="564">
        <f t="shared" si="40"/>
        <v>0</v>
      </c>
      <c r="AE164" s="562">
        <f t="shared" si="38"/>
        <v>0</v>
      </c>
      <c r="AF164" s="565">
        <f>IF(C164=Allgemeines!$C$12,SAV!$U164-SAV!$AG164,HLOOKUP(Allgemeines!$C$12-1,$AH$4:$AN$300,ROW(C164)-3,FALSE)-$AG164)</f>
        <v>0</v>
      </c>
      <c r="AG164" s="565">
        <f>HLOOKUP(Allgemeines!$C$12,$AH$4:$AN$300,ROW(C164)-3,FALSE)</f>
        <v>0</v>
      </c>
      <c r="AH164" s="562">
        <f t="shared" si="29"/>
        <v>0</v>
      </c>
      <c r="AI164" s="562">
        <f t="shared" si="30"/>
        <v>0</v>
      </c>
      <c r="AJ164" s="562">
        <f t="shared" si="31"/>
        <v>0</v>
      </c>
      <c r="AK164" s="562">
        <f t="shared" si="32"/>
        <v>0</v>
      </c>
      <c r="AL164" s="562">
        <f t="shared" si="33"/>
        <v>0</v>
      </c>
      <c r="AM164" s="562">
        <f t="shared" si="34"/>
        <v>0</v>
      </c>
      <c r="AN164" s="562">
        <f t="shared" si="35"/>
        <v>0</v>
      </c>
      <c r="AO164" s="485"/>
    </row>
    <row r="165" spans="1:41" s="498" customFormat="1" ht="13.8">
      <c r="A165" s="559"/>
      <c r="B165" s="559"/>
      <c r="C165" s="560"/>
      <c r="D165" s="561"/>
      <c r="E165" s="695"/>
      <c r="F165" s="561"/>
      <c r="G165" s="685">
        <f t="shared" si="28"/>
        <v>0</v>
      </c>
      <c r="H165" s="561"/>
      <c r="I165" s="561"/>
      <c r="J165" s="561"/>
      <c r="K165" s="561"/>
      <c r="L165" s="561"/>
      <c r="M165" s="561"/>
      <c r="N165" s="561"/>
      <c r="O165" s="561"/>
      <c r="P165" s="561"/>
      <c r="Q165" s="562">
        <f t="shared" si="36"/>
        <v>0</v>
      </c>
      <c r="R165" s="561"/>
      <c r="S165" s="561"/>
      <c r="T165" s="561"/>
      <c r="U165" s="562">
        <f t="shared" si="37"/>
        <v>0</v>
      </c>
      <c r="V165" s="563">
        <f>IF(ISBLANK($B165),0,VLOOKUP($B165,Listen!$A$2:$C$44,2,FALSE))</f>
        <v>0</v>
      </c>
      <c r="W165" s="563">
        <f>IF(ISBLANK($B165),0,VLOOKUP($B165,Listen!$A$2:$C$44,3,FALSE))</f>
        <v>0</v>
      </c>
      <c r="X165" s="564">
        <f t="shared" si="39"/>
        <v>0</v>
      </c>
      <c r="Y165" s="564">
        <f t="shared" si="40"/>
        <v>0</v>
      </c>
      <c r="Z165" s="564">
        <f t="shared" si="40"/>
        <v>0</v>
      </c>
      <c r="AA165" s="564">
        <f t="shared" si="40"/>
        <v>0</v>
      </c>
      <c r="AB165" s="564">
        <f t="shared" si="40"/>
        <v>0</v>
      </c>
      <c r="AC165" s="564">
        <f t="shared" si="40"/>
        <v>0</v>
      </c>
      <c r="AD165" s="564">
        <f t="shared" si="40"/>
        <v>0</v>
      </c>
      <c r="AE165" s="562">
        <f t="shared" si="38"/>
        <v>0</v>
      </c>
      <c r="AF165" s="565">
        <f>IF(C165=Allgemeines!$C$12,SAV!$U165-SAV!$AG165,HLOOKUP(Allgemeines!$C$12-1,$AH$4:$AN$300,ROW(C165)-3,FALSE)-$AG165)</f>
        <v>0</v>
      </c>
      <c r="AG165" s="565">
        <f>HLOOKUP(Allgemeines!$C$12,$AH$4:$AN$300,ROW(C165)-3,FALSE)</f>
        <v>0</v>
      </c>
      <c r="AH165" s="562">
        <f t="shared" si="29"/>
        <v>0</v>
      </c>
      <c r="AI165" s="562">
        <f t="shared" si="30"/>
        <v>0</v>
      </c>
      <c r="AJ165" s="562">
        <f t="shared" si="31"/>
        <v>0</v>
      </c>
      <c r="AK165" s="562">
        <f t="shared" si="32"/>
        <v>0</v>
      </c>
      <c r="AL165" s="562">
        <f t="shared" si="33"/>
        <v>0</v>
      </c>
      <c r="AM165" s="562">
        <f t="shared" si="34"/>
        <v>0</v>
      </c>
      <c r="AN165" s="562">
        <f t="shared" si="35"/>
        <v>0</v>
      </c>
      <c r="AO165" s="485"/>
    </row>
    <row r="166" spans="1:41" s="498" customFormat="1" ht="13.8">
      <c r="A166" s="559"/>
      <c r="B166" s="559"/>
      <c r="C166" s="560"/>
      <c r="D166" s="561"/>
      <c r="E166" s="695"/>
      <c r="F166" s="561"/>
      <c r="G166" s="685">
        <f t="shared" si="28"/>
        <v>0</v>
      </c>
      <c r="H166" s="561"/>
      <c r="I166" s="561"/>
      <c r="J166" s="561"/>
      <c r="K166" s="561"/>
      <c r="L166" s="561"/>
      <c r="M166" s="561"/>
      <c r="N166" s="561"/>
      <c r="O166" s="561"/>
      <c r="P166" s="561"/>
      <c r="Q166" s="562">
        <f t="shared" si="36"/>
        <v>0</v>
      </c>
      <c r="R166" s="561"/>
      <c r="S166" s="561"/>
      <c r="T166" s="561"/>
      <c r="U166" s="562">
        <f t="shared" si="37"/>
        <v>0</v>
      </c>
      <c r="V166" s="563">
        <f>IF(ISBLANK($B166),0,VLOOKUP($B166,Listen!$A$2:$C$44,2,FALSE))</f>
        <v>0</v>
      </c>
      <c r="W166" s="563">
        <f>IF(ISBLANK($B166),0,VLOOKUP($B166,Listen!$A$2:$C$44,3,FALSE))</f>
        <v>0</v>
      </c>
      <c r="X166" s="564">
        <f t="shared" si="39"/>
        <v>0</v>
      </c>
      <c r="Y166" s="564">
        <f t="shared" si="40"/>
        <v>0</v>
      </c>
      <c r="Z166" s="564">
        <f t="shared" si="40"/>
        <v>0</v>
      </c>
      <c r="AA166" s="564">
        <f t="shared" si="40"/>
        <v>0</v>
      </c>
      <c r="AB166" s="564">
        <f t="shared" si="40"/>
        <v>0</v>
      </c>
      <c r="AC166" s="564">
        <f t="shared" si="40"/>
        <v>0</v>
      </c>
      <c r="AD166" s="564">
        <f t="shared" si="40"/>
        <v>0</v>
      </c>
      <c r="AE166" s="562">
        <f t="shared" si="38"/>
        <v>0</v>
      </c>
      <c r="AF166" s="565">
        <f>IF(C166=Allgemeines!$C$12,SAV!$U166-SAV!$AG166,HLOOKUP(Allgemeines!$C$12-1,$AH$4:$AN$300,ROW(C166)-3,FALSE)-$AG166)</f>
        <v>0</v>
      </c>
      <c r="AG166" s="565">
        <f>HLOOKUP(Allgemeines!$C$12,$AH$4:$AN$300,ROW(C166)-3,FALSE)</f>
        <v>0</v>
      </c>
      <c r="AH166" s="562">
        <f t="shared" si="29"/>
        <v>0</v>
      </c>
      <c r="AI166" s="562">
        <f t="shared" si="30"/>
        <v>0</v>
      </c>
      <c r="AJ166" s="562">
        <f t="shared" si="31"/>
        <v>0</v>
      </c>
      <c r="AK166" s="562">
        <f t="shared" si="32"/>
        <v>0</v>
      </c>
      <c r="AL166" s="562">
        <f t="shared" si="33"/>
        <v>0</v>
      </c>
      <c r="AM166" s="562">
        <f t="shared" si="34"/>
        <v>0</v>
      </c>
      <c r="AN166" s="562">
        <f t="shared" si="35"/>
        <v>0</v>
      </c>
      <c r="AO166" s="485"/>
    </row>
    <row r="167" spans="1:41" s="498" customFormat="1" ht="13.8">
      <c r="A167" s="559"/>
      <c r="B167" s="559"/>
      <c r="C167" s="560"/>
      <c r="D167" s="561"/>
      <c r="E167" s="695"/>
      <c r="F167" s="561"/>
      <c r="G167" s="685">
        <f t="shared" si="28"/>
        <v>0</v>
      </c>
      <c r="H167" s="561"/>
      <c r="I167" s="561"/>
      <c r="J167" s="561"/>
      <c r="K167" s="561"/>
      <c r="L167" s="561"/>
      <c r="M167" s="561"/>
      <c r="N167" s="561"/>
      <c r="O167" s="561"/>
      <c r="P167" s="561"/>
      <c r="Q167" s="562">
        <f t="shared" si="36"/>
        <v>0</v>
      </c>
      <c r="R167" s="561"/>
      <c r="S167" s="561"/>
      <c r="T167" s="561"/>
      <c r="U167" s="562">
        <f t="shared" si="37"/>
        <v>0</v>
      </c>
      <c r="V167" s="563">
        <f>IF(ISBLANK($B167),0,VLOOKUP($B167,Listen!$A$2:$C$44,2,FALSE))</f>
        <v>0</v>
      </c>
      <c r="W167" s="563">
        <f>IF(ISBLANK($B167),0,VLOOKUP($B167,Listen!$A$2:$C$44,3,FALSE))</f>
        <v>0</v>
      </c>
      <c r="X167" s="564">
        <f t="shared" si="39"/>
        <v>0</v>
      </c>
      <c r="Y167" s="564">
        <f t="shared" si="40"/>
        <v>0</v>
      </c>
      <c r="Z167" s="564">
        <f t="shared" si="40"/>
        <v>0</v>
      </c>
      <c r="AA167" s="564">
        <f t="shared" si="40"/>
        <v>0</v>
      </c>
      <c r="AB167" s="564">
        <f t="shared" si="40"/>
        <v>0</v>
      </c>
      <c r="AC167" s="564">
        <f t="shared" si="40"/>
        <v>0</v>
      </c>
      <c r="AD167" s="564">
        <f t="shared" si="40"/>
        <v>0</v>
      </c>
      <c r="AE167" s="562">
        <f t="shared" si="38"/>
        <v>0</v>
      </c>
      <c r="AF167" s="565">
        <f>IF(C167=Allgemeines!$C$12,SAV!$U167-SAV!$AG167,HLOOKUP(Allgemeines!$C$12-1,$AH$4:$AN$300,ROW(C167)-3,FALSE)-$AG167)</f>
        <v>0</v>
      </c>
      <c r="AG167" s="565">
        <f>HLOOKUP(Allgemeines!$C$12,$AH$4:$AN$300,ROW(C167)-3,FALSE)</f>
        <v>0</v>
      </c>
      <c r="AH167" s="562">
        <f t="shared" si="29"/>
        <v>0</v>
      </c>
      <c r="AI167" s="562">
        <f t="shared" si="30"/>
        <v>0</v>
      </c>
      <c r="AJ167" s="562">
        <f t="shared" si="31"/>
        <v>0</v>
      </c>
      <c r="AK167" s="562">
        <f t="shared" si="32"/>
        <v>0</v>
      </c>
      <c r="AL167" s="562">
        <f t="shared" si="33"/>
        <v>0</v>
      </c>
      <c r="AM167" s="562">
        <f t="shared" si="34"/>
        <v>0</v>
      </c>
      <c r="AN167" s="562">
        <f t="shared" si="35"/>
        <v>0</v>
      </c>
      <c r="AO167" s="485"/>
    </row>
    <row r="168" spans="1:41" s="498" customFormat="1" ht="13.8">
      <c r="A168" s="559"/>
      <c r="B168" s="559"/>
      <c r="C168" s="560"/>
      <c r="D168" s="561"/>
      <c r="E168" s="695"/>
      <c r="F168" s="561"/>
      <c r="G168" s="685">
        <f t="shared" si="28"/>
        <v>0</v>
      </c>
      <c r="H168" s="561"/>
      <c r="I168" s="561"/>
      <c r="J168" s="561"/>
      <c r="K168" s="561"/>
      <c r="L168" s="561"/>
      <c r="M168" s="561"/>
      <c r="N168" s="561"/>
      <c r="O168" s="561"/>
      <c r="P168" s="561"/>
      <c r="Q168" s="562">
        <f t="shared" si="36"/>
        <v>0</v>
      </c>
      <c r="R168" s="561"/>
      <c r="S168" s="561"/>
      <c r="T168" s="561"/>
      <c r="U168" s="562">
        <f t="shared" si="37"/>
        <v>0</v>
      </c>
      <c r="V168" s="563">
        <f>IF(ISBLANK($B168),0,VLOOKUP($B168,Listen!$A$2:$C$44,2,FALSE))</f>
        <v>0</v>
      </c>
      <c r="W168" s="563">
        <f>IF(ISBLANK($B168),0,VLOOKUP($B168,Listen!$A$2:$C$44,3,FALSE))</f>
        <v>0</v>
      </c>
      <c r="X168" s="564">
        <f t="shared" si="39"/>
        <v>0</v>
      </c>
      <c r="Y168" s="564">
        <f t="shared" si="40"/>
        <v>0</v>
      </c>
      <c r="Z168" s="564">
        <f t="shared" si="40"/>
        <v>0</v>
      </c>
      <c r="AA168" s="564">
        <f t="shared" si="40"/>
        <v>0</v>
      </c>
      <c r="AB168" s="564">
        <f t="shared" si="40"/>
        <v>0</v>
      </c>
      <c r="AC168" s="564">
        <f t="shared" si="40"/>
        <v>0</v>
      </c>
      <c r="AD168" s="564">
        <f t="shared" si="40"/>
        <v>0</v>
      </c>
      <c r="AE168" s="562">
        <f t="shared" si="38"/>
        <v>0</v>
      </c>
      <c r="AF168" s="565">
        <f>IF(C168=Allgemeines!$C$12,SAV!$U168-SAV!$AG168,HLOOKUP(Allgemeines!$C$12-1,$AH$4:$AN$300,ROW(C168)-3,FALSE)-$AG168)</f>
        <v>0</v>
      </c>
      <c r="AG168" s="565">
        <f>HLOOKUP(Allgemeines!$C$12,$AH$4:$AN$300,ROW(C168)-3,FALSE)</f>
        <v>0</v>
      </c>
      <c r="AH168" s="562">
        <f t="shared" si="29"/>
        <v>0</v>
      </c>
      <c r="AI168" s="562">
        <f t="shared" si="30"/>
        <v>0</v>
      </c>
      <c r="AJ168" s="562">
        <f t="shared" si="31"/>
        <v>0</v>
      </c>
      <c r="AK168" s="562">
        <f t="shared" si="32"/>
        <v>0</v>
      </c>
      <c r="AL168" s="562">
        <f t="shared" si="33"/>
        <v>0</v>
      </c>
      <c r="AM168" s="562">
        <f t="shared" si="34"/>
        <v>0</v>
      </c>
      <c r="AN168" s="562">
        <f t="shared" si="35"/>
        <v>0</v>
      </c>
      <c r="AO168" s="485"/>
    </row>
    <row r="169" spans="1:41" s="498" customFormat="1" ht="13.8">
      <c r="A169" s="559"/>
      <c r="B169" s="559"/>
      <c r="C169" s="560"/>
      <c r="D169" s="561"/>
      <c r="E169" s="695"/>
      <c r="F169" s="561"/>
      <c r="G169" s="685">
        <f t="shared" si="28"/>
        <v>0</v>
      </c>
      <c r="H169" s="561"/>
      <c r="I169" s="561"/>
      <c r="J169" s="561"/>
      <c r="K169" s="561"/>
      <c r="L169" s="561"/>
      <c r="M169" s="561"/>
      <c r="N169" s="561"/>
      <c r="O169" s="561"/>
      <c r="P169" s="561"/>
      <c r="Q169" s="562">
        <f t="shared" si="36"/>
        <v>0</v>
      </c>
      <c r="R169" s="561"/>
      <c r="S169" s="561"/>
      <c r="T169" s="561"/>
      <c r="U169" s="562">
        <f t="shared" si="37"/>
        <v>0</v>
      </c>
      <c r="V169" s="563">
        <f>IF(ISBLANK($B169),0,VLOOKUP($B169,Listen!$A$2:$C$44,2,FALSE))</f>
        <v>0</v>
      </c>
      <c r="W169" s="563">
        <f>IF(ISBLANK($B169),0,VLOOKUP($B169,Listen!$A$2:$C$44,3,FALSE))</f>
        <v>0</v>
      </c>
      <c r="X169" s="564">
        <f t="shared" si="39"/>
        <v>0</v>
      </c>
      <c r="Y169" s="564">
        <f t="shared" si="40"/>
        <v>0</v>
      </c>
      <c r="Z169" s="564">
        <f t="shared" si="40"/>
        <v>0</v>
      </c>
      <c r="AA169" s="564">
        <f t="shared" si="40"/>
        <v>0</v>
      </c>
      <c r="AB169" s="564">
        <f t="shared" si="40"/>
        <v>0</v>
      </c>
      <c r="AC169" s="564">
        <f t="shared" si="40"/>
        <v>0</v>
      </c>
      <c r="AD169" s="564">
        <f t="shared" si="40"/>
        <v>0</v>
      </c>
      <c r="AE169" s="562">
        <f t="shared" si="38"/>
        <v>0</v>
      </c>
      <c r="AF169" s="565">
        <f>IF(C169=Allgemeines!$C$12,SAV!$U169-SAV!$AG169,HLOOKUP(Allgemeines!$C$12-1,$AH$4:$AN$300,ROW(C169)-3,FALSE)-$AG169)</f>
        <v>0</v>
      </c>
      <c r="AG169" s="565">
        <f>HLOOKUP(Allgemeines!$C$12,$AH$4:$AN$300,ROW(C169)-3,FALSE)</f>
        <v>0</v>
      </c>
      <c r="AH169" s="562">
        <f t="shared" si="29"/>
        <v>0</v>
      </c>
      <c r="AI169" s="562">
        <f t="shared" si="30"/>
        <v>0</v>
      </c>
      <c r="AJ169" s="562">
        <f t="shared" si="31"/>
        <v>0</v>
      </c>
      <c r="AK169" s="562">
        <f t="shared" si="32"/>
        <v>0</v>
      </c>
      <c r="AL169" s="562">
        <f t="shared" si="33"/>
        <v>0</v>
      </c>
      <c r="AM169" s="562">
        <f t="shared" si="34"/>
        <v>0</v>
      </c>
      <c r="AN169" s="562">
        <f t="shared" si="35"/>
        <v>0</v>
      </c>
      <c r="AO169" s="485"/>
    </row>
    <row r="170" spans="1:41" s="498" customFormat="1" ht="13.8">
      <c r="A170" s="559"/>
      <c r="B170" s="559"/>
      <c r="C170" s="560"/>
      <c r="D170" s="561"/>
      <c r="E170" s="695"/>
      <c r="F170" s="561"/>
      <c r="G170" s="685">
        <f t="shared" si="28"/>
        <v>0</v>
      </c>
      <c r="H170" s="561"/>
      <c r="I170" s="561"/>
      <c r="J170" s="561"/>
      <c r="K170" s="561"/>
      <c r="L170" s="561"/>
      <c r="M170" s="561"/>
      <c r="N170" s="561"/>
      <c r="O170" s="561"/>
      <c r="P170" s="561"/>
      <c r="Q170" s="562">
        <f t="shared" si="36"/>
        <v>0</v>
      </c>
      <c r="R170" s="561"/>
      <c r="S170" s="561"/>
      <c r="T170" s="561"/>
      <c r="U170" s="562">
        <f t="shared" si="37"/>
        <v>0</v>
      </c>
      <c r="V170" s="563">
        <f>IF(ISBLANK($B170),0,VLOOKUP($B170,Listen!$A$2:$C$44,2,FALSE))</f>
        <v>0</v>
      </c>
      <c r="W170" s="563">
        <f>IF(ISBLANK($B170),0,VLOOKUP($B170,Listen!$A$2:$C$44,3,FALSE))</f>
        <v>0</v>
      </c>
      <c r="X170" s="564">
        <f t="shared" si="39"/>
        <v>0</v>
      </c>
      <c r="Y170" s="564">
        <f t="shared" si="40"/>
        <v>0</v>
      </c>
      <c r="Z170" s="564">
        <f t="shared" si="40"/>
        <v>0</v>
      </c>
      <c r="AA170" s="564">
        <f t="shared" si="40"/>
        <v>0</v>
      </c>
      <c r="AB170" s="564">
        <f t="shared" si="40"/>
        <v>0</v>
      </c>
      <c r="AC170" s="564">
        <f t="shared" si="40"/>
        <v>0</v>
      </c>
      <c r="AD170" s="564">
        <f t="shared" si="40"/>
        <v>0</v>
      </c>
      <c r="AE170" s="562">
        <f t="shared" si="38"/>
        <v>0</v>
      </c>
      <c r="AF170" s="565">
        <f>IF(C170=Allgemeines!$C$12,SAV!$U170-SAV!$AG170,HLOOKUP(Allgemeines!$C$12-1,$AH$4:$AN$300,ROW(C170)-3,FALSE)-$AG170)</f>
        <v>0</v>
      </c>
      <c r="AG170" s="565">
        <f>HLOOKUP(Allgemeines!$C$12,$AH$4:$AN$300,ROW(C170)-3,FALSE)</f>
        <v>0</v>
      </c>
      <c r="AH170" s="562">
        <f t="shared" si="29"/>
        <v>0</v>
      </c>
      <c r="AI170" s="562">
        <f t="shared" si="30"/>
        <v>0</v>
      </c>
      <c r="AJ170" s="562">
        <f t="shared" si="31"/>
        <v>0</v>
      </c>
      <c r="AK170" s="562">
        <f t="shared" si="32"/>
        <v>0</v>
      </c>
      <c r="AL170" s="562">
        <f t="shared" si="33"/>
        <v>0</v>
      </c>
      <c r="AM170" s="562">
        <f t="shared" si="34"/>
        <v>0</v>
      </c>
      <c r="AN170" s="562">
        <f t="shared" si="35"/>
        <v>0</v>
      </c>
      <c r="AO170" s="485"/>
    </row>
    <row r="171" spans="1:41" s="498" customFormat="1" ht="13.8">
      <c r="A171" s="559"/>
      <c r="B171" s="559"/>
      <c r="C171" s="560"/>
      <c r="D171" s="561"/>
      <c r="E171" s="695"/>
      <c r="F171" s="561"/>
      <c r="G171" s="685">
        <f t="shared" si="28"/>
        <v>0</v>
      </c>
      <c r="H171" s="561"/>
      <c r="I171" s="561"/>
      <c r="J171" s="561"/>
      <c r="K171" s="561"/>
      <c r="L171" s="561"/>
      <c r="M171" s="561"/>
      <c r="N171" s="561"/>
      <c r="O171" s="561"/>
      <c r="P171" s="561"/>
      <c r="Q171" s="562">
        <f t="shared" si="36"/>
        <v>0</v>
      </c>
      <c r="R171" s="561"/>
      <c r="S171" s="561"/>
      <c r="T171" s="561"/>
      <c r="U171" s="562">
        <f t="shared" si="37"/>
        <v>0</v>
      </c>
      <c r="V171" s="563">
        <f>IF(ISBLANK($B171),0,VLOOKUP($B171,Listen!$A$2:$C$44,2,FALSE))</f>
        <v>0</v>
      </c>
      <c r="W171" s="563">
        <f>IF(ISBLANK($B171),0,VLOOKUP($B171,Listen!$A$2:$C$44,3,FALSE))</f>
        <v>0</v>
      </c>
      <c r="X171" s="564">
        <f t="shared" si="39"/>
        <v>0</v>
      </c>
      <c r="Y171" s="564">
        <f t="shared" si="40"/>
        <v>0</v>
      </c>
      <c r="Z171" s="564">
        <f t="shared" si="40"/>
        <v>0</v>
      </c>
      <c r="AA171" s="564">
        <f t="shared" si="40"/>
        <v>0</v>
      </c>
      <c r="AB171" s="564">
        <f t="shared" si="40"/>
        <v>0</v>
      </c>
      <c r="AC171" s="564">
        <f t="shared" si="40"/>
        <v>0</v>
      </c>
      <c r="AD171" s="564">
        <f t="shared" si="40"/>
        <v>0</v>
      </c>
      <c r="AE171" s="562">
        <f t="shared" si="38"/>
        <v>0</v>
      </c>
      <c r="AF171" s="565">
        <f>IF(C171=Allgemeines!$C$12,SAV!$U171-SAV!$AG171,HLOOKUP(Allgemeines!$C$12-1,$AH$4:$AN$300,ROW(C171)-3,FALSE)-$AG171)</f>
        <v>0</v>
      </c>
      <c r="AG171" s="565">
        <f>HLOOKUP(Allgemeines!$C$12,$AH$4:$AN$300,ROW(C171)-3,FALSE)</f>
        <v>0</v>
      </c>
      <c r="AH171" s="562">
        <f t="shared" si="29"/>
        <v>0</v>
      </c>
      <c r="AI171" s="562">
        <f t="shared" si="30"/>
        <v>0</v>
      </c>
      <c r="AJ171" s="562">
        <f t="shared" si="31"/>
        <v>0</v>
      </c>
      <c r="AK171" s="562">
        <f t="shared" si="32"/>
        <v>0</v>
      </c>
      <c r="AL171" s="562">
        <f t="shared" si="33"/>
        <v>0</v>
      </c>
      <c r="AM171" s="562">
        <f t="shared" si="34"/>
        <v>0</v>
      </c>
      <c r="AN171" s="562">
        <f t="shared" si="35"/>
        <v>0</v>
      </c>
      <c r="AO171" s="485"/>
    </row>
    <row r="172" spans="1:41" s="498" customFormat="1" ht="13.8">
      <c r="A172" s="559"/>
      <c r="B172" s="559"/>
      <c r="C172" s="560"/>
      <c r="D172" s="561"/>
      <c r="E172" s="695"/>
      <c r="F172" s="561"/>
      <c r="G172" s="685">
        <f t="shared" si="28"/>
        <v>0</v>
      </c>
      <c r="H172" s="561"/>
      <c r="I172" s="561"/>
      <c r="J172" s="561"/>
      <c r="K172" s="561"/>
      <c r="L172" s="561"/>
      <c r="M172" s="561"/>
      <c r="N172" s="561"/>
      <c r="O172" s="561"/>
      <c r="P172" s="561"/>
      <c r="Q172" s="562">
        <f t="shared" si="36"/>
        <v>0</v>
      </c>
      <c r="R172" s="561"/>
      <c r="S172" s="561"/>
      <c r="T172" s="561"/>
      <c r="U172" s="562">
        <f t="shared" si="37"/>
        <v>0</v>
      </c>
      <c r="V172" s="563">
        <f>IF(ISBLANK($B172),0,VLOOKUP($B172,Listen!$A$2:$C$44,2,FALSE))</f>
        <v>0</v>
      </c>
      <c r="W172" s="563">
        <f>IF(ISBLANK($B172),0,VLOOKUP($B172,Listen!$A$2:$C$44,3,FALSE))</f>
        <v>0</v>
      </c>
      <c r="X172" s="564">
        <f t="shared" si="39"/>
        <v>0</v>
      </c>
      <c r="Y172" s="564">
        <f t="shared" si="40"/>
        <v>0</v>
      </c>
      <c r="Z172" s="564">
        <f t="shared" si="40"/>
        <v>0</v>
      </c>
      <c r="AA172" s="564">
        <f t="shared" si="40"/>
        <v>0</v>
      </c>
      <c r="AB172" s="564">
        <f t="shared" si="40"/>
        <v>0</v>
      </c>
      <c r="AC172" s="564">
        <f t="shared" si="40"/>
        <v>0</v>
      </c>
      <c r="AD172" s="564">
        <f t="shared" si="40"/>
        <v>0</v>
      </c>
      <c r="AE172" s="562">
        <f t="shared" si="38"/>
        <v>0</v>
      </c>
      <c r="AF172" s="565">
        <f>IF(C172=Allgemeines!$C$12,SAV!$U172-SAV!$AG172,HLOOKUP(Allgemeines!$C$12-1,$AH$4:$AN$300,ROW(C172)-3,FALSE)-$AG172)</f>
        <v>0</v>
      </c>
      <c r="AG172" s="565">
        <f>HLOOKUP(Allgemeines!$C$12,$AH$4:$AN$300,ROW(C172)-3,FALSE)</f>
        <v>0</v>
      </c>
      <c r="AH172" s="562">
        <f t="shared" si="29"/>
        <v>0</v>
      </c>
      <c r="AI172" s="562">
        <f t="shared" si="30"/>
        <v>0</v>
      </c>
      <c r="AJ172" s="562">
        <f t="shared" si="31"/>
        <v>0</v>
      </c>
      <c r="AK172" s="562">
        <f t="shared" si="32"/>
        <v>0</v>
      </c>
      <c r="AL172" s="562">
        <f t="shared" si="33"/>
        <v>0</v>
      </c>
      <c r="AM172" s="562">
        <f t="shared" si="34"/>
        <v>0</v>
      </c>
      <c r="AN172" s="562">
        <f t="shared" si="35"/>
        <v>0</v>
      </c>
      <c r="AO172" s="485"/>
    </row>
    <row r="173" spans="1:41" s="498" customFormat="1" ht="13.8">
      <c r="A173" s="559"/>
      <c r="B173" s="559"/>
      <c r="C173" s="560"/>
      <c r="D173" s="561"/>
      <c r="E173" s="695"/>
      <c r="F173" s="561"/>
      <c r="G173" s="685">
        <f t="shared" si="28"/>
        <v>0</v>
      </c>
      <c r="H173" s="561"/>
      <c r="I173" s="561"/>
      <c r="J173" s="561"/>
      <c r="K173" s="561"/>
      <c r="L173" s="561"/>
      <c r="M173" s="561"/>
      <c r="N173" s="561"/>
      <c r="O173" s="561"/>
      <c r="P173" s="561"/>
      <c r="Q173" s="562">
        <f t="shared" si="36"/>
        <v>0</v>
      </c>
      <c r="R173" s="561"/>
      <c r="S173" s="561"/>
      <c r="T173" s="561"/>
      <c r="U173" s="562">
        <f t="shared" si="37"/>
        <v>0</v>
      </c>
      <c r="V173" s="563">
        <f>IF(ISBLANK($B173),0,VLOOKUP($B173,Listen!$A$2:$C$44,2,FALSE))</f>
        <v>0</v>
      </c>
      <c r="W173" s="563">
        <f>IF(ISBLANK($B173),0,VLOOKUP($B173,Listen!$A$2:$C$44,3,FALSE))</f>
        <v>0</v>
      </c>
      <c r="X173" s="564">
        <f t="shared" si="39"/>
        <v>0</v>
      </c>
      <c r="Y173" s="564">
        <f t="shared" si="40"/>
        <v>0</v>
      </c>
      <c r="Z173" s="564">
        <f t="shared" si="40"/>
        <v>0</v>
      </c>
      <c r="AA173" s="564">
        <f t="shared" si="40"/>
        <v>0</v>
      </c>
      <c r="AB173" s="564">
        <f t="shared" si="40"/>
        <v>0</v>
      </c>
      <c r="AC173" s="564">
        <f t="shared" si="40"/>
        <v>0</v>
      </c>
      <c r="AD173" s="564">
        <f t="shared" si="40"/>
        <v>0</v>
      </c>
      <c r="AE173" s="562">
        <f t="shared" si="38"/>
        <v>0</v>
      </c>
      <c r="AF173" s="565">
        <f>IF(C173=Allgemeines!$C$12,SAV!$U173-SAV!$AG173,HLOOKUP(Allgemeines!$C$12-1,$AH$4:$AN$300,ROW(C173)-3,FALSE)-$AG173)</f>
        <v>0</v>
      </c>
      <c r="AG173" s="565">
        <f>HLOOKUP(Allgemeines!$C$12,$AH$4:$AN$300,ROW(C173)-3,FALSE)</f>
        <v>0</v>
      </c>
      <c r="AH173" s="562">
        <f t="shared" si="29"/>
        <v>0</v>
      </c>
      <c r="AI173" s="562">
        <f t="shared" si="30"/>
        <v>0</v>
      </c>
      <c r="AJ173" s="562">
        <f t="shared" si="31"/>
        <v>0</v>
      </c>
      <c r="AK173" s="562">
        <f t="shared" si="32"/>
        <v>0</v>
      </c>
      <c r="AL173" s="562">
        <f t="shared" si="33"/>
        <v>0</v>
      </c>
      <c r="AM173" s="562">
        <f t="shared" si="34"/>
        <v>0</v>
      </c>
      <c r="AN173" s="562">
        <f t="shared" si="35"/>
        <v>0</v>
      </c>
      <c r="AO173" s="485"/>
    </row>
    <row r="174" spans="1:41" s="498" customFormat="1" ht="13.8">
      <c r="A174" s="559"/>
      <c r="B174" s="559"/>
      <c r="C174" s="560"/>
      <c r="D174" s="561"/>
      <c r="E174" s="695"/>
      <c r="F174" s="561"/>
      <c r="G174" s="685">
        <f t="shared" si="28"/>
        <v>0</v>
      </c>
      <c r="H174" s="561"/>
      <c r="I174" s="561"/>
      <c r="J174" s="561"/>
      <c r="K174" s="561"/>
      <c r="L174" s="561"/>
      <c r="M174" s="561"/>
      <c r="N174" s="561"/>
      <c r="O174" s="561"/>
      <c r="P174" s="561"/>
      <c r="Q174" s="562">
        <f t="shared" si="36"/>
        <v>0</v>
      </c>
      <c r="R174" s="561"/>
      <c r="S174" s="561"/>
      <c r="T174" s="561"/>
      <c r="U174" s="562">
        <f t="shared" si="37"/>
        <v>0</v>
      </c>
      <c r="V174" s="563">
        <f>IF(ISBLANK($B174),0,VLOOKUP($B174,Listen!$A$2:$C$44,2,FALSE))</f>
        <v>0</v>
      </c>
      <c r="W174" s="563">
        <f>IF(ISBLANK($B174),0,VLOOKUP($B174,Listen!$A$2:$C$44,3,FALSE))</f>
        <v>0</v>
      </c>
      <c r="X174" s="564">
        <f t="shared" si="39"/>
        <v>0</v>
      </c>
      <c r="Y174" s="564">
        <f t="shared" si="40"/>
        <v>0</v>
      </c>
      <c r="Z174" s="564">
        <f t="shared" si="40"/>
        <v>0</v>
      </c>
      <c r="AA174" s="564">
        <f t="shared" si="40"/>
        <v>0</v>
      </c>
      <c r="AB174" s="564">
        <f t="shared" si="40"/>
        <v>0</v>
      </c>
      <c r="AC174" s="564">
        <f t="shared" si="40"/>
        <v>0</v>
      </c>
      <c r="AD174" s="564">
        <f t="shared" si="40"/>
        <v>0</v>
      </c>
      <c r="AE174" s="562">
        <f t="shared" si="38"/>
        <v>0</v>
      </c>
      <c r="AF174" s="565">
        <f>IF(C174=Allgemeines!$C$12,SAV!$U174-SAV!$AG174,HLOOKUP(Allgemeines!$C$12-1,$AH$4:$AN$300,ROW(C174)-3,FALSE)-$AG174)</f>
        <v>0</v>
      </c>
      <c r="AG174" s="565">
        <f>HLOOKUP(Allgemeines!$C$12,$AH$4:$AN$300,ROW(C174)-3,FALSE)</f>
        <v>0</v>
      </c>
      <c r="AH174" s="562">
        <f t="shared" si="29"/>
        <v>0</v>
      </c>
      <c r="AI174" s="562">
        <f t="shared" si="30"/>
        <v>0</v>
      </c>
      <c r="AJ174" s="562">
        <f t="shared" si="31"/>
        <v>0</v>
      </c>
      <c r="AK174" s="562">
        <f t="shared" si="32"/>
        <v>0</v>
      </c>
      <c r="AL174" s="562">
        <f t="shared" si="33"/>
        <v>0</v>
      </c>
      <c r="AM174" s="562">
        <f t="shared" si="34"/>
        <v>0</v>
      </c>
      <c r="AN174" s="562">
        <f t="shared" si="35"/>
        <v>0</v>
      </c>
      <c r="AO174" s="485"/>
    </row>
    <row r="175" spans="1:41" s="498" customFormat="1" ht="13.8">
      <c r="A175" s="559"/>
      <c r="B175" s="559"/>
      <c r="C175" s="560"/>
      <c r="D175" s="561"/>
      <c r="E175" s="695"/>
      <c r="F175" s="561"/>
      <c r="G175" s="685">
        <f t="shared" si="28"/>
        <v>0</v>
      </c>
      <c r="H175" s="561"/>
      <c r="I175" s="561"/>
      <c r="J175" s="561"/>
      <c r="K175" s="561"/>
      <c r="L175" s="561"/>
      <c r="M175" s="561"/>
      <c r="N175" s="561"/>
      <c r="O175" s="561"/>
      <c r="P175" s="561"/>
      <c r="Q175" s="562">
        <f t="shared" si="36"/>
        <v>0</v>
      </c>
      <c r="R175" s="561"/>
      <c r="S175" s="561"/>
      <c r="T175" s="561"/>
      <c r="U175" s="562">
        <f t="shared" si="37"/>
        <v>0</v>
      </c>
      <c r="V175" s="563">
        <f>IF(ISBLANK($B175),0,VLOOKUP($B175,Listen!$A$2:$C$44,2,FALSE))</f>
        <v>0</v>
      </c>
      <c r="W175" s="563">
        <f>IF(ISBLANK($B175),0,VLOOKUP($B175,Listen!$A$2:$C$44,3,FALSE))</f>
        <v>0</v>
      </c>
      <c r="X175" s="564">
        <f t="shared" si="39"/>
        <v>0</v>
      </c>
      <c r="Y175" s="564">
        <f t="shared" si="40"/>
        <v>0</v>
      </c>
      <c r="Z175" s="564">
        <f t="shared" si="40"/>
        <v>0</v>
      </c>
      <c r="AA175" s="564">
        <f t="shared" si="40"/>
        <v>0</v>
      </c>
      <c r="AB175" s="564">
        <f t="shared" si="40"/>
        <v>0</v>
      </c>
      <c r="AC175" s="564">
        <f t="shared" si="40"/>
        <v>0</v>
      </c>
      <c r="AD175" s="564">
        <f t="shared" si="40"/>
        <v>0</v>
      </c>
      <c r="AE175" s="562">
        <f t="shared" si="38"/>
        <v>0</v>
      </c>
      <c r="AF175" s="565">
        <f>IF(C175=Allgemeines!$C$12,SAV!$U175-SAV!$AG175,HLOOKUP(Allgemeines!$C$12-1,$AH$4:$AN$300,ROW(C175)-3,FALSE)-$AG175)</f>
        <v>0</v>
      </c>
      <c r="AG175" s="565">
        <f>HLOOKUP(Allgemeines!$C$12,$AH$4:$AN$300,ROW(C175)-3,FALSE)</f>
        <v>0</v>
      </c>
      <c r="AH175" s="562">
        <f t="shared" si="29"/>
        <v>0</v>
      </c>
      <c r="AI175" s="562">
        <f t="shared" si="30"/>
        <v>0</v>
      </c>
      <c r="AJ175" s="562">
        <f t="shared" si="31"/>
        <v>0</v>
      </c>
      <c r="AK175" s="562">
        <f t="shared" si="32"/>
        <v>0</v>
      </c>
      <c r="AL175" s="562">
        <f t="shared" si="33"/>
        <v>0</v>
      </c>
      <c r="AM175" s="562">
        <f t="shared" si="34"/>
        <v>0</v>
      </c>
      <c r="AN175" s="562">
        <f t="shared" si="35"/>
        <v>0</v>
      </c>
      <c r="AO175" s="485"/>
    </row>
    <row r="176" spans="1:41" s="498" customFormat="1" ht="13.8">
      <c r="A176" s="559"/>
      <c r="B176" s="559"/>
      <c r="C176" s="560"/>
      <c r="D176" s="561"/>
      <c r="E176" s="695"/>
      <c r="F176" s="561"/>
      <c r="G176" s="685">
        <f t="shared" si="28"/>
        <v>0</v>
      </c>
      <c r="H176" s="561"/>
      <c r="I176" s="561"/>
      <c r="J176" s="561"/>
      <c r="K176" s="561"/>
      <c r="L176" s="561"/>
      <c r="M176" s="561"/>
      <c r="N176" s="561"/>
      <c r="O176" s="561"/>
      <c r="P176" s="561"/>
      <c r="Q176" s="562">
        <f t="shared" si="36"/>
        <v>0</v>
      </c>
      <c r="R176" s="561"/>
      <c r="S176" s="561"/>
      <c r="T176" s="561"/>
      <c r="U176" s="562">
        <f t="shared" si="37"/>
        <v>0</v>
      </c>
      <c r="V176" s="563">
        <f>IF(ISBLANK($B176),0,VLOOKUP($B176,Listen!$A$2:$C$44,2,FALSE))</f>
        <v>0</v>
      </c>
      <c r="W176" s="563">
        <f>IF(ISBLANK($B176),0,VLOOKUP($B176,Listen!$A$2:$C$44,3,FALSE))</f>
        <v>0</v>
      </c>
      <c r="X176" s="564">
        <f t="shared" si="39"/>
        <v>0</v>
      </c>
      <c r="Y176" s="564">
        <f t="shared" si="40"/>
        <v>0</v>
      </c>
      <c r="Z176" s="564">
        <f t="shared" si="40"/>
        <v>0</v>
      </c>
      <c r="AA176" s="564">
        <f t="shared" si="40"/>
        <v>0</v>
      </c>
      <c r="AB176" s="564">
        <f t="shared" si="40"/>
        <v>0</v>
      </c>
      <c r="AC176" s="564">
        <f t="shared" si="40"/>
        <v>0</v>
      </c>
      <c r="AD176" s="564">
        <f t="shared" si="40"/>
        <v>0</v>
      </c>
      <c r="AE176" s="562">
        <f t="shared" si="38"/>
        <v>0</v>
      </c>
      <c r="AF176" s="565">
        <f>IF(C176=Allgemeines!$C$12,SAV!$U176-SAV!$AG176,HLOOKUP(Allgemeines!$C$12-1,$AH$4:$AN$300,ROW(C176)-3,FALSE)-$AG176)</f>
        <v>0</v>
      </c>
      <c r="AG176" s="565">
        <f>HLOOKUP(Allgemeines!$C$12,$AH$4:$AN$300,ROW(C176)-3,FALSE)</f>
        <v>0</v>
      </c>
      <c r="AH176" s="562">
        <f t="shared" si="29"/>
        <v>0</v>
      </c>
      <c r="AI176" s="562">
        <f t="shared" si="30"/>
        <v>0</v>
      </c>
      <c r="AJ176" s="562">
        <f t="shared" si="31"/>
        <v>0</v>
      </c>
      <c r="AK176" s="562">
        <f t="shared" si="32"/>
        <v>0</v>
      </c>
      <c r="AL176" s="562">
        <f t="shared" si="33"/>
        <v>0</v>
      </c>
      <c r="AM176" s="562">
        <f t="shared" si="34"/>
        <v>0</v>
      </c>
      <c r="AN176" s="562">
        <f t="shared" si="35"/>
        <v>0</v>
      </c>
      <c r="AO176" s="485"/>
    </row>
    <row r="177" spans="1:41" s="498" customFormat="1" ht="13.8">
      <c r="A177" s="559"/>
      <c r="B177" s="559"/>
      <c r="C177" s="560"/>
      <c r="D177" s="561"/>
      <c r="E177" s="695"/>
      <c r="F177" s="561"/>
      <c r="G177" s="685">
        <f t="shared" si="28"/>
        <v>0</v>
      </c>
      <c r="H177" s="561"/>
      <c r="I177" s="561"/>
      <c r="J177" s="561"/>
      <c r="K177" s="561"/>
      <c r="L177" s="561"/>
      <c r="M177" s="561"/>
      <c r="N177" s="561"/>
      <c r="O177" s="561"/>
      <c r="P177" s="561"/>
      <c r="Q177" s="562">
        <f t="shared" si="36"/>
        <v>0</v>
      </c>
      <c r="R177" s="561"/>
      <c r="S177" s="561"/>
      <c r="T177" s="561"/>
      <c r="U177" s="562">
        <f t="shared" si="37"/>
        <v>0</v>
      </c>
      <c r="V177" s="563">
        <f>IF(ISBLANK($B177),0,VLOOKUP($B177,Listen!$A$2:$C$44,2,FALSE))</f>
        <v>0</v>
      </c>
      <c r="W177" s="563">
        <f>IF(ISBLANK($B177),0,VLOOKUP($B177,Listen!$A$2:$C$44,3,FALSE))</f>
        <v>0</v>
      </c>
      <c r="X177" s="564">
        <f t="shared" si="39"/>
        <v>0</v>
      </c>
      <c r="Y177" s="564">
        <f t="shared" si="40"/>
        <v>0</v>
      </c>
      <c r="Z177" s="564">
        <f t="shared" si="40"/>
        <v>0</v>
      </c>
      <c r="AA177" s="564">
        <f t="shared" si="40"/>
        <v>0</v>
      </c>
      <c r="AB177" s="564">
        <f t="shared" si="40"/>
        <v>0</v>
      </c>
      <c r="AC177" s="564">
        <f t="shared" si="40"/>
        <v>0</v>
      </c>
      <c r="AD177" s="564">
        <f t="shared" si="40"/>
        <v>0</v>
      </c>
      <c r="AE177" s="562">
        <f t="shared" si="38"/>
        <v>0</v>
      </c>
      <c r="AF177" s="565">
        <f>IF(C177=Allgemeines!$C$12,SAV!$U177-SAV!$AG177,HLOOKUP(Allgemeines!$C$12-1,$AH$4:$AN$300,ROW(C177)-3,FALSE)-$AG177)</f>
        <v>0</v>
      </c>
      <c r="AG177" s="565">
        <f>HLOOKUP(Allgemeines!$C$12,$AH$4:$AN$300,ROW(C177)-3,FALSE)</f>
        <v>0</v>
      </c>
      <c r="AH177" s="562">
        <f t="shared" si="29"/>
        <v>0</v>
      </c>
      <c r="AI177" s="562">
        <f t="shared" si="30"/>
        <v>0</v>
      </c>
      <c r="AJ177" s="562">
        <f t="shared" si="31"/>
        <v>0</v>
      </c>
      <c r="AK177" s="562">
        <f t="shared" si="32"/>
        <v>0</v>
      </c>
      <c r="AL177" s="562">
        <f t="shared" si="33"/>
        <v>0</v>
      </c>
      <c r="AM177" s="562">
        <f t="shared" si="34"/>
        <v>0</v>
      </c>
      <c r="AN177" s="562">
        <f t="shared" si="35"/>
        <v>0</v>
      </c>
      <c r="AO177" s="485"/>
    </row>
    <row r="178" spans="1:41" s="498" customFormat="1" ht="13.8">
      <c r="A178" s="559"/>
      <c r="B178" s="559"/>
      <c r="C178" s="560"/>
      <c r="D178" s="561"/>
      <c r="E178" s="695"/>
      <c r="F178" s="561"/>
      <c r="G178" s="685">
        <f t="shared" si="28"/>
        <v>0</v>
      </c>
      <c r="H178" s="561"/>
      <c r="I178" s="561"/>
      <c r="J178" s="561"/>
      <c r="K178" s="561"/>
      <c r="L178" s="561"/>
      <c r="M178" s="561"/>
      <c r="N178" s="561"/>
      <c r="O178" s="561"/>
      <c r="P178" s="561"/>
      <c r="Q178" s="562">
        <f t="shared" si="36"/>
        <v>0</v>
      </c>
      <c r="R178" s="561"/>
      <c r="S178" s="561"/>
      <c r="T178" s="561"/>
      <c r="U178" s="562">
        <f t="shared" si="37"/>
        <v>0</v>
      </c>
      <c r="V178" s="563">
        <f>IF(ISBLANK($B178),0,VLOOKUP($B178,Listen!$A$2:$C$44,2,FALSE))</f>
        <v>0</v>
      </c>
      <c r="W178" s="563">
        <f>IF(ISBLANK($B178),0,VLOOKUP($B178,Listen!$A$2:$C$44,3,FALSE))</f>
        <v>0</v>
      </c>
      <c r="X178" s="564">
        <f t="shared" si="39"/>
        <v>0</v>
      </c>
      <c r="Y178" s="564">
        <f t="shared" si="40"/>
        <v>0</v>
      </c>
      <c r="Z178" s="564">
        <f t="shared" si="40"/>
        <v>0</v>
      </c>
      <c r="AA178" s="564">
        <f t="shared" si="40"/>
        <v>0</v>
      </c>
      <c r="AB178" s="564">
        <f t="shared" si="40"/>
        <v>0</v>
      </c>
      <c r="AC178" s="564">
        <f t="shared" si="40"/>
        <v>0</v>
      </c>
      <c r="AD178" s="564">
        <f t="shared" si="40"/>
        <v>0</v>
      </c>
      <c r="AE178" s="562">
        <f t="shared" si="38"/>
        <v>0</v>
      </c>
      <c r="AF178" s="565">
        <f>IF(C178=Allgemeines!$C$12,SAV!$U178-SAV!$AG178,HLOOKUP(Allgemeines!$C$12-1,$AH$4:$AN$300,ROW(C178)-3,FALSE)-$AG178)</f>
        <v>0</v>
      </c>
      <c r="AG178" s="565">
        <f>HLOOKUP(Allgemeines!$C$12,$AH$4:$AN$300,ROW(C178)-3,FALSE)</f>
        <v>0</v>
      </c>
      <c r="AH178" s="562">
        <f t="shared" si="29"/>
        <v>0</v>
      </c>
      <c r="AI178" s="562">
        <f t="shared" si="30"/>
        <v>0</v>
      </c>
      <c r="AJ178" s="562">
        <f t="shared" si="31"/>
        <v>0</v>
      </c>
      <c r="AK178" s="562">
        <f t="shared" si="32"/>
        <v>0</v>
      </c>
      <c r="AL178" s="562">
        <f t="shared" si="33"/>
        <v>0</v>
      </c>
      <c r="AM178" s="562">
        <f t="shared" si="34"/>
        <v>0</v>
      </c>
      <c r="AN178" s="562">
        <f t="shared" si="35"/>
        <v>0</v>
      </c>
      <c r="AO178" s="485"/>
    </row>
    <row r="179" spans="1:41" s="498" customFormat="1" ht="13.8">
      <c r="A179" s="559"/>
      <c r="B179" s="559"/>
      <c r="C179" s="560"/>
      <c r="D179" s="561"/>
      <c r="E179" s="695"/>
      <c r="F179" s="561"/>
      <c r="G179" s="685">
        <f t="shared" si="28"/>
        <v>0</v>
      </c>
      <c r="H179" s="561"/>
      <c r="I179" s="561"/>
      <c r="J179" s="561"/>
      <c r="K179" s="561"/>
      <c r="L179" s="561"/>
      <c r="M179" s="561"/>
      <c r="N179" s="561"/>
      <c r="O179" s="561"/>
      <c r="P179" s="561"/>
      <c r="Q179" s="562">
        <f t="shared" si="36"/>
        <v>0</v>
      </c>
      <c r="R179" s="561"/>
      <c r="S179" s="561"/>
      <c r="T179" s="561"/>
      <c r="U179" s="562">
        <f t="shared" si="37"/>
        <v>0</v>
      </c>
      <c r="V179" s="563">
        <f>IF(ISBLANK($B179),0,VLOOKUP($B179,Listen!$A$2:$C$44,2,FALSE))</f>
        <v>0</v>
      </c>
      <c r="W179" s="563">
        <f>IF(ISBLANK($B179),0,VLOOKUP($B179,Listen!$A$2:$C$44,3,FALSE))</f>
        <v>0</v>
      </c>
      <c r="X179" s="564">
        <f t="shared" si="39"/>
        <v>0</v>
      </c>
      <c r="Y179" s="564">
        <f t="shared" si="40"/>
        <v>0</v>
      </c>
      <c r="Z179" s="564">
        <f t="shared" si="40"/>
        <v>0</v>
      </c>
      <c r="AA179" s="564">
        <f t="shared" si="40"/>
        <v>0</v>
      </c>
      <c r="AB179" s="564">
        <f t="shared" si="40"/>
        <v>0</v>
      </c>
      <c r="AC179" s="564">
        <f t="shared" si="40"/>
        <v>0</v>
      </c>
      <c r="AD179" s="564">
        <f t="shared" si="40"/>
        <v>0</v>
      </c>
      <c r="AE179" s="562">
        <f t="shared" si="38"/>
        <v>0</v>
      </c>
      <c r="AF179" s="565">
        <f>IF(C179=Allgemeines!$C$12,SAV!$U179-SAV!$AG179,HLOOKUP(Allgemeines!$C$12-1,$AH$4:$AN$300,ROW(C179)-3,FALSE)-$AG179)</f>
        <v>0</v>
      </c>
      <c r="AG179" s="565">
        <f>HLOOKUP(Allgemeines!$C$12,$AH$4:$AN$300,ROW(C179)-3,FALSE)</f>
        <v>0</v>
      </c>
      <c r="AH179" s="562">
        <f t="shared" si="29"/>
        <v>0</v>
      </c>
      <c r="AI179" s="562">
        <f t="shared" si="30"/>
        <v>0</v>
      </c>
      <c r="AJ179" s="562">
        <f t="shared" si="31"/>
        <v>0</v>
      </c>
      <c r="AK179" s="562">
        <f t="shared" si="32"/>
        <v>0</v>
      </c>
      <c r="AL179" s="562">
        <f t="shared" si="33"/>
        <v>0</v>
      </c>
      <c r="AM179" s="562">
        <f t="shared" si="34"/>
        <v>0</v>
      </c>
      <c r="AN179" s="562">
        <f t="shared" si="35"/>
        <v>0</v>
      </c>
      <c r="AO179" s="485"/>
    </row>
    <row r="180" spans="1:41" s="498" customFormat="1" ht="13.8">
      <c r="A180" s="559"/>
      <c r="B180" s="559"/>
      <c r="C180" s="560"/>
      <c r="D180" s="561"/>
      <c r="E180" s="695"/>
      <c r="F180" s="561"/>
      <c r="G180" s="685">
        <f t="shared" si="28"/>
        <v>0</v>
      </c>
      <c r="H180" s="561"/>
      <c r="I180" s="561"/>
      <c r="J180" s="561"/>
      <c r="K180" s="561"/>
      <c r="L180" s="561"/>
      <c r="M180" s="561"/>
      <c r="N180" s="561"/>
      <c r="O180" s="561"/>
      <c r="P180" s="561"/>
      <c r="Q180" s="562">
        <f t="shared" si="36"/>
        <v>0</v>
      </c>
      <c r="R180" s="561"/>
      <c r="S180" s="561"/>
      <c r="T180" s="561"/>
      <c r="U180" s="562">
        <f t="shared" si="37"/>
        <v>0</v>
      </c>
      <c r="V180" s="563">
        <f>IF(ISBLANK($B180),0,VLOOKUP($B180,Listen!$A$2:$C$44,2,FALSE))</f>
        <v>0</v>
      </c>
      <c r="W180" s="563">
        <f>IF(ISBLANK($B180),0,VLOOKUP($B180,Listen!$A$2:$C$44,3,FALSE))</f>
        <v>0</v>
      </c>
      <c r="X180" s="564">
        <f t="shared" si="39"/>
        <v>0</v>
      </c>
      <c r="Y180" s="564">
        <f t="shared" si="40"/>
        <v>0</v>
      </c>
      <c r="Z180" s="564">
        <f t="shared" si="40"/>
        <v>0</v>
      </c>
      <c r="AA180" s="564">
        <f t="shared" si="40"/>
        <v>0</v>
      </c>
      <c r="AB180" s="564">
        <f t="shared" si="40"/>
        <v>0</v>
      </c>
      <c r="AC180" s="564">
        <f t="shared" si="40"/>
        <v>0</v>
      </c>
      <c r="AD180" s="564">
        <f t="shared" si="40"/>
        <v>0</v>
      </c>
      <c r="AE180" s="562">
        <f t="shared" si="38"/>
        <v>0</v>
      </c>
      <c r="AF180" s="565">
        <f>IF(C180=Allgemeines!$C$12,SAV!$U180-SAV!$AG180,HLOOKUP(Allgemeines!$C$12-1,$AH$4:$AN$300,ROW(C180)-3,FALSE)-$AG180)</f>
        <v>0</v>
      </c>
      <c r="AG180" s="565">
        <f>HLOOKUP(Allgemeines!$C$12,$AH$4:$AN$300,ROW(C180)-3,FALSE)</f>
        <v>0</v>
      </c>
      <c r="AH180" s="562">
        <f t="shared" si="29"/>
        <v>0</v>
      </c>
      <c r="AI180" s="562">
        <f t="shared" si="30"/>
        <v>0</v>
      </c>
      <c r="AJ180" s="562">
        <f t="shared" si="31"/>
        <v>0</v>
      </c>
      <c r="AK180" s="562">
        <f t="shared" si="32"/>
        <v>0</v>
      </c>
      <c r="AL180" s="562">
        <f t="shared" si="33"/>
        <v>0</v>
      </c>
      <c r="AM180" s="562">
        <f t="shared" si="34"/>
        <v>0</v>
      </c>
      <c r="AN180" s="562">
        <f t="shared" si="35"/>
        <v>0</v>
      </c>
      <c r="AO180" s="485"/>
    </row>
    <row r="181" spans="1:41" s="498" customFormat="1" ht="13.8">
      <c r="A181" s="559"/>
      <c r="B181" s="559"/>
      <c r="C181" s="560"/>
      <c r="D181" s="561"/>
      <c r="E181" s="695"/>
      <c r="F181" s="561"/>
      <c r="G181" s="685">
        <f t="shared" si="28"/>
        <v>0</v>
      </c>
      <c r="H181" s="561"/>
      <c r="I181" s="561"/>
      <c r="J181" s="561"/>
      <c r="K181" s="561"/>
      <c r="L181" s="561"/>
      <c r="M181" s="561"/>
      <c r="N181" s="561"/>
      <c r="O181" s="561"/>
      <c r="P181" s="561"/>
      <c r="Q181" s="562">
        <f t="shared" si="36"/>
        <v>0</v>
      </c>
      <c r="R181" s="561"/>
      <c r="S181" s="561"/>
      <c r="T181" s="561"/>
      <c r="U181" s="562">
        <f t="shared" si="37"/>
        <v>0</v>
      </c>
      <c r="V181" s="563">
        <f>IF(ISBLANK($B181),0,VLOOKUP($B181,Listen!$A$2:$C$44,2,FALSE))</f>
        <v>0</v>
      </c>
      <c r="W181" s="563">
        <f>IF(ISBLANK($B181),0,VLOOKUP($B181,Listen!$A$2:$C$44,3,FALSE))</f>
        <v>0</v>
      </c>
      <c r="X181" s="564">
        <f t="shared" si="39"/>
        <v>0</v>
      </c>
      <c r="Y181" s="564">
        <f t="shared" si="40"/>
        <v>0</v>
      </c>
      <c r="Z181" s="564">
        <f t="shared" si="40"/>
        <v>0</v>
      </c>
      <c r="AA181" s="564">
        <f t="shared" si="40"/>
        <v>0</v>
      </c>
      <c r="AB181" s="564">
        <f t="shared" si="40"/>
        <v>0</v>
      </c>
      <c r="AC181" s="564">
        <f t="shared" si="40"/>
        <v>0</v>
      </c>
      <c r="AD181" s="564">
        <f t="shared" si="40"/>
        <v>0</v>
      </c>
      <c r="AE181" s="562">
        <f t="shared" si="38"/>
        <v>0</v>
      </c>
      <c r="AF181" s="565">
        <f>IF(C181=Allgemeines!$C$12,SAV!$U181-SAV!$AG181,HLOOKUP(Allgemeines!$C$12-1,$AH$4:$AN$300,ROW(C181)-3,FALSE)-$AG181)</f>
        <v>0</v>
      </c>
      <c r="AG181" s="565">
        <f>HLOOKUP(Allgemeines!$C$12,$AH$4:$AN$300,ROW(C181)-3,FALSE)</f>
        <v>0</v>
      </c>
      <c r="AH181" s="562">
        <f t="shared" si="29"/>
        <v>0</v>
      </c>
      <c r="AI181" s="562">
        <f t="shared" si="30"/>
        <v>0</v>
      </c>
      <c r="AJ181" s="562">
        <f t="shared" si="31"/>
        <v>0</v>
      </c>
      <c r="AK181" s="562">
        <f t="shared" si="32"/>
        <v>0</v>
      </c>
      <c r="AL181" s="562">
        <f t="shared" si="33"/>
        <v>0</v>
      </c>
      <c r="AM181" s="562">
        <f t="shared" si="34"/>
        <v>0</v>
      </c>
      <c r="AN181" s="562">
        <f t="shared" si="35"/>
        <v>0</v>
      </c>
      <c r="AO181" s="485"/>
    </row>
    <row r="182" spans="1:41" s="498" customFormat="1" ht="13.8">
      <c r="A182" s="559"/>
      <c r="B182" s="559"/>
      <c r="C182" s="560"/>
      <c r="D182" s="561"/>
      <c r="E182" s="695"/>
      <c r="F182" s="561"/>
      <c r="G182" s="685">
        <f t="shared" si="28"/>
        <v>0</v>
      </c>
      <c r="H182" s="561"/>
      <c r="I182" s="561"/>
      <c r="J182" s="561"/>
      <c r="K182" s="561"/>
      <c r="L182" s="561"/>
      <c r="M182" s="561"/>
      <c r="N182" s="561"/>
      <c r="O182" s="561"/>
      <c r="P182" s="561"/>
      <c r="Q182" s="562">
        <f t="shared" si="36"/>
        <v>0</v>
      </c>
      <c r="R182" s="561"/>
      <c r="S182" s="561"/>
      <c r="T182" s="561"/>
      <c r="U182" s="562">
        <f t="shared" si="37"/>
        <v>0</v>
      </c>
      <c r="V182" s="563">
        <f>IF(ISBLANK($B182),0,VLOOKUP($B182,Listen!$A$2:$C$44,2,FALSE))</f>
        <v>0</v>
      </c>
      <c r="W182" s="563">
        <f>IF(ISBLANK($B182),0,VLOOKUP($B182,Listen!$A$2:$C$44,3,FALSE))</f>
        <v>0</v>
      </c>
      <c r="X182" s="564">
        <f t="shared" si="39"/>
        <v>0</v>
      </c>
      <c r="Y182" s="564">
        <f t="shared" si="40"/>
        <v>0</v>
      </c>
      <c r="Z182" s="564">
        <f t="shared" si="40"/>
        <v>0</v>
      </c>
      <c r="AA182" s="564">
        <f t="shared" si="40"/>
        <v>0</v>
      </c>
      <c r="AB182" s="564">
        <f t="shared" si="40"/>
        <v>0</v>
      </c>
      <c r="AC182" s="564">
        <f t="shared" si="40"/>
        <v>0</v>
      </c>
      <c r="AD182" s="564">
        <f t="shared" si="40"/>
        <v>0</v>
      </c>
      <c r="AE182" s="562">
        <f t="shared" si="38"/>
        <v>0</v>
      </c>
      <c r="AF182" s="565">
        <f>IF(C182=Allgemeines!$C$12,SAV!$U182-SAV!$AG182,HLOOKUP(Allgemeines!$C$12-1,$AH$4:$AN$300,ROW(C182)-3,FALSE)-$AG182)</f>
        <v>0</v>
      </c>
      <c r="AG182" s="565">
        <f>HLOOKUP(Allgemeines!$C$12,$AH$4:$AN$300,ROW(C182)-3,FALSE)</f>
        <v>0</v>
      </c>
      <c r="AH182" s="562">
        <f t="shared" si="29"/>
        <v>0</v>
      </c>
      <c r="AI182" s="562">
        <f t="shared" si="30"/>
        <v>0</v>
      </c>
      <c r="AJ182" s="562">
        <f t="shared" si="31"/>
        <v>0</v>
      </c>
      <c r="AK182" s="562">
        <f t="shared" si="32"/>
        <v>0</v>
      </c>
      <c r="AL182" s="562">
        <f t="shared" si="33"/>
        <v>0</v>
      </c>
      <c r="AM182" s="562">
        <f t="shared" si="34"/>
        <v>0</v>
      </c>
      <c r="AN182" s="562">
        <f t="shared" si="35"/>
        <v>0</v>
      </c>
      <c r="AO182" s="485"/>
    </row>
    <row r="183" spans="1:41" s="498" customFormat="1" ht="13.8">
      <c r="A183" s="559"/>
      <c r="B183" s="559"/>
      <c r="C183" s="560"/>
      <c r="D183" s="561"/>
      <c r="E183" s="695"/>
      <c r="F183" s="561"/>
      <c r="G183" s="685">
        <f t="shared" si="28"/>
        <v>0</v>
      </c>
      <c r="H183" s="561"/>
      <c r="I183" s="561"/>
      <c r="J183" s="561"/>
      <c r="K183" s="561"/>
      <c r="L183" s="561"/>
      <c r="M183" s="561"/>
      <c r="N183" s="561"/>
      <c r="O183" s="561"/>
      <c r="P183" s="561"/>
      <c r="Q183" s="562">
        <f t="shared" si="36"/>
        <v>0</v>
      </c>
      <c r="R183" s="561"/>
      <c r="S183" s="561"/>
      <c r="T183" s="561"/>
      <c r="U183" s="562">
        <f t="shared" si="37"/>
        <v>0</v>
      </c>
      <c r="V183" s="563">
        <f>IF(ISBLANK($B183),0,VLOOKUP($B183,Listen!$A$2:$C$44,2,FALSE))</f>
        <v>0</v>
      </c>
      <c r="W183" s="563">
        <f>IF(ISBLANK($B183),0,VLOOKUP($B183,Listen!$A$2:$C$44,3,FALSE))</f>
        <v>0</v>
      </c>
      <c r="X183" s="564">
        <f t="shared" si="39"/>
        <v>0</v>
      </c>
      <c r="Y183" s="564">
        <f t="shared" si="40"/>
        <v>0</v>
      </c>
      <c r="Z183" s="564">
        <f t="shared" si="40"/>
        <v>0</v>
      </c>
      <c r="AA183" s="564">
        <f t="shared" si="40"/>
        <v>0</v>
      </c>
      <c r="AB183" s="564">
        <f t="shared" si="40"/>
        <v>0</v>
      </c>
      <c r="AC183" s="564">
        <f t="shared" si="40"/>
        <v>0</v>
      </c>
      <c r="AD183" s="564">
        <f t="shared" si="40"/>
        <v>0</v>
      </c>
      <c r="AE183" s="562">
        <f t="shared" si="38"/>
        <v>0</v>
      </c>
      <c r="AF183" s="565">
        <f>IF(C183=Allgemeines!$C$12,SAV!$U183-SAV!$AG183,HLOOKUP(Allgemeines!$C$12-1,$AH$4:$AN$300,ROW(C183)-3,FALSE)-$AG183)</f>
        <v>0</v>
      </c>
      <c r="AG183" s="565">
        <f>HLOOKUP(Allgemeines!$C$12,$AH$4:$AN$300,ROW(C183)-3,FALSE)</f>
        <v>0</v>
      </c>
      <c r="AH183" s="562">
        <f t="shared" si="29"/>
        <v>0</v>
      </c>
      <c r="AI183" s="562">
        <f t="shared" si="30"/>
        <v>0</v>
      </c>
      <c r="AJ183" s="562">
        <f t="shared" si="31"/>
        <v>0</v>
      </c>
      <c r="AK183" s="562">
        <f t="shared" si="32"/>
        <v>0</v>
      </c>
      <c r="AL183" s="562">
        <f t="shared" si="33"/>
        <v>0</v>
      </c>
      <c r="AM183" s="562">
        <f t="shared" si="34"/>
        <v>0</v>
      </c>
      <c r="AN183" s="562">
        <f t="shared" si="35"/>
        <v>0</v>
      </c>
      <c r="AO183" s="485"/>
    </row>
    <row r="184" spans="1:41" s="498" customFormat="1" ht="13.8">
      <c r="A184" s="559"/>
      <c r="B184" s="559"/>
      <c r="C184" s="560"/>
      <c r="D184" s="561"/>
      <c r="E184" s="695"/>
      <c r="F184" s="561"/>
      <c r="G184" s="685">
        <f t="shared" si="28"/>
        <v>0</v>
      </c>
      <c r="H184" s="561"/>
      <c r="I184" s="561"/>
      <c r="J184" s="561"/>
      <c r="K184" s="561"/>
      <c r="L184" s="561"/>
      <c r="M184" s="561"/>
      <c r="N184" s="561"/>
      <c r="O184" s="561"/>
      <c r="P184" s="561"/>
      <c r="Q184" s="562">
        <f t="shared" si="36"/>
        <v>0</v>
      </c>
      <c r="R184" s="561"/>
      <c r="S184" s="561"/>
      <c r="T184" s="561"/>
      <c r="U184" s="562">
        <f t="shared" si="37"/>
        <v>0</v>
      </c>
      <c r="V184" s="563">
        <f>IF(ISBLANK($B184),0,VLOOKUP($B184,Listen!$A$2:$C$44,2,FALSE))</f>
        <v>0</v>
      </c>
      <c r="W184" s="563">
        <f>IF(ISBLANK($B184),0,VLOOKUP($B184,Listen!$A$2:$C$44,3,FALSE))</f>
        <v>0</v>
      </c>
      <c r="X184" s="564">
        <f t="shared" si="39"/>
        <v>0</v>
      </c>
      <c r="Y184" s="564">
        <f t="shared" si="40"/>
        <v>0</v>
      </c>
      <c r="Z184" s="564">
        <f t="shared" si="40"/>
        <v>0</v>
      </c>
      <c r="AA184" s="564">
        <f t="shared" si="40"/>
        <v>0</v>
      </c>
      <c r="AB184" s="564">
        <f t="shared" si="40"/>
        <v>0</v>
      </c>
      <c r="AC184" s="564">
        <f t="shared" si="40"/>
        <v>0</v>
      </c>
      <c r="AD184" s="564">
        <f t="shared" si="40"/>
        <v>0</v>
      </c>
      <c r="AE184" s="562">
        <f t="shared" si="38"/>
        <v>0</v>
      </c>
      <c r="AF184" s="565">
        <f>IF(C184=Allgemeines!$C$12,SAV!$U184-SAV!$AG184,HLOOKUP(Allgemeines!$C$12-1,$AH$4:$AN$300,ROW(C184)-3,FALSE)-$AG184)</f>
        <v>0</v>
      </c>
      <c r="AG184" s="565">
        <f>HLOOKUP(Allgemeines!$C$12,$AH$4:$AN$300,ROW(C184)-3,FALSE)</f>
        <v>0</v>
      </c>
      <c r="AH184" s="562">
        <f t="shared" si="29"/>
        <v>0</v>
      </c>
      <c r="AI184" s="562">
        <f t="shared" si="30"/>
        <v>0</v>
      </c>
      <c r="AJ184" s="562">
        <f t="shared" si="31"/>
        <v>0</v>
      </c>
      <c r="AK184" s="562">
        <f t="shared" si="32"/>
        <v>0</v>
      </c>
      <c r="AL184" s="562">
        <f t="shared" si="33"/>
        <v>0</v>
      </c>
      <c r="AM184" s="562">
        <f t="shared" si="34"/>
        <v>0</v>
      </c>
      <c r="AN184" s="562">
        <f t="shared" si="35"/>
        <v>0</v>
      </c>
      <c r="AO184" s="485"/>
    </row>
    <row r="185" spans="1:41" s="498" customFormat="1" ht="13.8">
      <c r="A185" s="559"/>
      <c r="B185" s="559"/>
      <c r="C185" s="560"/>
      <c r="D185" s="561"/>
      <c r="E185" s="695"/>
      <c r="F185" s="561"/>
      <c r="G185" s="685">
        <f t="shared" si="28"/>
        <v>0</v>
      </c>
      <c r="H185" s="561"/>
      <c r="I185" s="561"/>
      <c r="J185" s="561"/>
      <c r="K185" s="561"/>
      <c r="L185" s="561"/>
      <c r="M185" s="561"/>
      <c r="N185" s="561"/>
      <c r="O185" s="561"/>
      <c r="P185" s="561"/>
      <c r="Q185" s="562">
        <f t="shared" si="36"/>
        <v>0</v>
      </c>
      <c r="R185" s="561"/>
      <c r="S185" s="561"/>
      <c r="T185" s="561"/>
      <c r="U185" s="562">
        <f t="shared" si="37"/>
        <v>0</v>
      </c>
      <c r="V185" s="563">
        <f>IF(ISBLANK($B185),0,VLOOKUP($B185,Listen!$A$2:$C$44,2,FALSE))</f>
        <v>0</v>
      </c>
      <c r="W185" s="563">
        <f>IF(ISBLANK($B185),0,VLOOKUP($B185,Listen!$A$2:$C$44,3,FALSE))</f>
        <v>0</v>
      </c>
      <c r="X185" s="564">
        <f t="shared" si="39"/>
        <v>0</v>
      </c>
      <c r="Y185" s="564">
        <f t="shared" si="40"/>
        <v>0</v>
      </c>
      <c r="Z185" s="564">
        <f t="shared" si="40"/>
        <v>0</v>
      </c>
      <c r="AA185" s="564">
        <f t="shared" si="40"/>
        <v>0</v>
      </c>
      <c r="AB185" s="564">
        <f t="shared" si="40"/>
        <v>0</v>
      </c>
      <c r="AC185" s="564">
        <f t="shared" si="40"/>
        <v>0</v>
      </c>
      <c r="AD185" s="564">
        <f t="shared" si="40"/>
        <v>0</v>
      </c>
      <c r="AE185" s="562">
        <f t="shared" si="38"/>
        <v>0</v>
      </c>
      <c r="AF185" s="565">
        <f>IF(C185=Allgemeines!$C$12,SAV!$U185-SAV!$AG185,HLOOKUP(Allgemeines!$C$12-1,$AH$4:$AN$300,ROW(C185)-3,FALSE)-$AG185)</f>
        <v>0</v>
      </c>
      <c r="AG185" s="565">
        <f>HLOOKUP(Allgemeines!$C$12,$AH$4:$AN$300,ROW(C185)-3,FALSE)</f>
        <v>0</v>
      </c>
      <c r="AH185" s="562">
        <f t="shared" si="29"/>
        <v>0</v>
      </c>
      <c r="AI185" s="562">
        <f t="shared" si="30"/>
        <v>0</v>
      </c>
      <c r="AJ185" s="562">
        <f t="shared" si="31"/>
        <v>0</v>
      </c>
      <c r="AK185" s="562">
        <f t="shared" si="32"/>
        <v>0</v>
      </c>
      <c r="AL185" s="562">
        <f t="shared" si="33"/>
        <v>0</v>
      </c>
      <c r="AM185" s="562">
        <f t="shared" si="34"/>
        <v>0</v>
      </c>
      <c r="AN185" s="562">
        <f t="shared" si="35"/>
        <v>0</v>
      </c>
      <c r="AO185" s="485"/>
    </row>
    <row r="186" spans="1:41" s="498" customFormat="1" ht="13.8">
      <c r="A186" s="559"/>
      <c r="B186" s="559"/>
      <c r="C186" s="560"/>
      <c r="D186" s="561"/>
      <c r="E186" s="695"/>
      <c r="F186" s="561"/>
      <c r="G186" s="685">
        <f t="shared" si="28"/>
        <v>0</v>
      </c>
      <c r="H186" s="561"/>
      <c r="I186" s="561"/>
      <c r="J186" s="561"/>
      <c r="K186" s="561"/>
      <c r="L186" s="561"/>
      <c r="M186" s="561"/>
      <c r="N186" s="561"/>
      <c r="O186" s="561"/>
      <c r="P186" s="561"/>
      <c r="Q186" s="562">
        <f t="shared" si="36"/>
        <v>0</v>
      </c>
      <c r="R186" s="561"/>
      <c r="S186" s="561"/>
      <c r="T186" s="561"/>
      <c r="U186" s="562">
        <f t="shared" si="37"/>
        <v>0</v>
      </c>
      <c r="V186" s="563">
        <f>IF(ISBLANK($B186),0,VLOOKUP($B186,Listen!$A$2:$C$44,2,FALSE))</f>
        <v>0</v>
      </c>
      <c r="W186" s="563">
        <f>IF(ISBLANK($B186),0,VLOOKUP($B186,Listen!$A$2:$C$44,3,FALSE))</f>
        <v>0</v>
      </c>
      <c r="X186" s="564">
        <f t="shared" si="39"/>
        <v>0</v>
      </c>
      <c r="Y186" s="564">
        <f t="shared" si="40"/>
        <v>0</v>
      </c>
      <c r="Z186" s="564">
        <f t="shared" si="40"/>
        <v>0</v>
      </c>
      <c r="AA186" s="564">
        <f t="shared" si="40"/>
        <v>0</v>
      </c>
      <c r="AB186" s="564">
        <f t="shared" si="40"/>
        <v>0</v>
      </c>
      <c r="AC186" s="564">
        <f t="shared" si="40"/>
        <v>0</v>
      </c>
      <c r="AD186" s="564">
        <f t="shared" si="40"/>
        <v>0</v>
      </c>
      <c r="AE186" s="562">
        <f t="shared" si="38"/>
        <v>0</v>
      </c>
      <c r="AF186" s="565">
        <f>IF(C186=Allgemeines!$C$12,SAV!$U186-SAV!$AG186,HLOOKUP(Allgemeines!$C$12-1,$AH$4:$AN$300,ROW(C186)-3,FALSE)-$AG186)</f>
        <v>0</v>
      </c>
      <c r="AG186" s="565">
        <f>HLOOKUP(Allgemeines!$C$12,$AH$4:$AN$300,ROW(C186)-3,FALSE)</f>
        <v>0</v>
      </c>
      <c r="AH186" s="562">
        <f t="shared" si="29"/>
        <v>0</v>
      </c>
      <c r="AI186" s="562">
        <f t="shared" si="30"/>
        <v>0</v>
      </c>
      <c r="AJ186" s="562">
        <f t="shared" si="31"/>
        <v>0</v>
      </c>
      <c r="AK186" s="562">
        <f t="shared" si="32"/>
        <v>0</v>
      </c>
      <c r="AL186" s="562">
        <f t="shared" si="33"/>
        <v>0</v>
      </c>
      <c r="AM186" s="562">
        <f t="shared" si="34"/>
        <v>0</v>
      </c>
      <c r="AN186" s="562">
        <f t="shared" si="35"/>
        <v>0</v>
      </c>
      <c r="AO186" s="485"/>
    </row>
    <row r="187" spans="1:41" s="498" customFormat="1" ht="13.8">
      <c r="A187" s="559"/>
      <c r="B187" s="559"/>
      <c r="C187" s="560"/>
      <c r="D187" s="561"/>
      <c r="E187" s="695"/>
      <c r="F187" s="561"/>
      <c r="G187" s="685">
        <f t="shared" si="28"/>
        <v>0</v>
      </c>
      <c r="H187" s="561"/>
      <c r="I187" s="561"/>
      <c r="J187" s="561"/>
      <c r="K187" s="561"/>
      <c r="L187" s="561"/>
      <c r="M187" s="561"/>
      <c r="N187" s="561"/>
      <c r="O187" s="561"/>
      <c r="P187" s="561"/>
      <c r="Q187" s="562">
        <f t="shared" si="36"/>
        <v>0</v>
      </c>
      <c r="R187" s="561"/>
      <c r="S187" s="561"/>
      <c r="T187" s="561"/>
      <c r="U187" s="562">
        <f t="shared" si="37"/>
        <v>0</v>
      </c>
      <c r="V187" s="563">
        <f>IF(ISBLANK($B187),0,VLOOKUP($B187,Listen!$A$2:$C$44,2,FALSE))</f>
        <v>0</v>
      </c>
      <c r="W187" s="563">
        <f>IF(ISBLANK($B187),0,VLOOKUP($B187,Listen!$A$2:$C$44,3,FALSE))</f>
        <v>0</v>
      </c>
      <c r="X187" s="564">
        <f t="shared" si="39"/>
        <v>0</v>
      </c>
      <c r="Y187" s="564">
        <f t="shared" si="40"/>
        <v>0</v>
      </c>
      <c r="Z187" s="564">
        <f t="shared" si="40"/>
        <v>0</v>
      </c>
      <c r="AA187" s="564">
        <f t="shared" si="40"/>
        <v>0</v>
      </c>
      <c r="AB187" s="564">
        <f t="shared" si="40"/>
        <v>0</v>
      </c>
      <c r="AC187" s="564">
        <f t="shared" si="40"/>
        <v>0</v>
      </c>
      <c r="AD187" s="564">
        <f t="shared" si="40"/>
        <v>0</v>
      </c>
      <c r="AE187" s="562">
        <f t="shared" si="38"/>
        <v>0</v>
      </c>
      <c r="AF187" s="565">
        <f>IF(C187=Allgemeines!$C$12,SAV!$U187-SAV!$AG187,HLOOKUP(Allgemeines!$C$12-1,$AH$4:$AN$300,ROW(C187)-3,FALSE)-$AG187)</f>
        <v>0</v>
      </c>
      <c r="AG187" s="565">
        <f>HLOOKUP(Allgemeines!$C$12,$AH$4:$AN$300,ROW(C187)-3,FALSE)</f>
        <v>0</v>
      </c>
      <c r="AH187" s="562">
        <f t="shared" si="29"/>
        <v>0</v>
      </c>
      <c r="AI187" s="562">
        <f t="shared" si="30"/>
        <v>0</v>
      </c>
      <c r="AJ187" s="562">
        <f t="shared" si="31"/>
        <v>0</v>
      </c>
      <c r="AK187" s="562">
        <f t="shared" si="32"/>
        <v>0</v>
      </c>
      <c r="AL187" s="562">
        <f t="shared" si="33"/>
        <v>0</v>
      </c>
      <c r="AM187" s="562">
        <f t="shared" si="34"/>
        <v>0</v>
      </c>
      <c r="AN187" s="562">
        <f t="shared" si="35"/>
        <v>0</v>
      </c>
      <c r="AO187" s="485"/>
    </row>
    <row r="188" spans="1:41" s="498" customFormat="1" ht="13.8">
      <c r="A188" s="559"/>
      <c r="B188" s="559"/>
      <c r="C188" s="560"/>
      <c r="D188" s="561"/>
      <c r="E188" s="695"/>
      <c r="F188" s="561"/>
      <c r="G188" s="685">
        <f t="shared" si="28"/>
        <v>0</v>
      </c>
      <c r="H188" s="561"/>
      <c r="I188" s="561"/>
      <c r="J188" s="561"/>
      <c r="K188" s="561"/>
      <c r="L188" s="561"/>
      <c r="M188" s="561"/>
      <c r="N188" s="561"/>
      <c r="O188" s="561"/>
      <c r="P188" s="561"/>
      <c r="Q188" s="562">
        <f t="shared" si="36"/>
        <v>0</v>
      </c>
      <c r="R188" s="561"/>
      <c r="S188" s="561"/>
      <c r="T188" s="561"/>
      <c r="U188" s="562">
        <f t="shared" si="37"/>
        <v>0</v>
      </c>
      <c r="V188" s="563">
        <f>IF(ISBLANK($B188),0,VLOOKUP($B188,Listen!$A$2:$C$44,2,FALSE))</f>
        <v>0</v>
      </c>
      <c r="W188" s="563">
        <f>IF(ISBLANK($B188),0,VLOOKUP($B188,Listen!$A$2:$C$44,3,FALSE))</f>
        <v>0</v>
      </c>
      <c r="X188" s="564">
        <f t="shared" si="39"/>
        <v>0</v>
      </c>
      <c r="Y188" s="564">
        <f t="shared" si="40"/>
        <v>0</v>
      </c>
      <c r="Z188" s="564">
        <f t="shared" si="40"/>
        <v>0</v>
      </c>
      <c r="AA188" s="564">
        <f t="shared" si="40"/>
        <v>0</v>
      </c>
      <c r="AB188" s="564">
        <f t="shared" si="40"/>
        <v>0</v>
      </c>
      <c r="AC188" s="564">
        <f t="shared" si="40"/>
        <v>0</v>
      </c>
      <c r="AD188" s="564">
        <f t="shared" si="40"/>
        <v>0</v>
      </c>
      <c r="AE188" s="562">
        <f t="shared" si="38"/>
        <v>0</v>
      </c>
      <c r="AF188" s="565">
        <f>IF(C188=Allgemeines!$C$12,SAV!$U188-SAV!$AG188,HLOOKUP(Allgemeines!$C$12-1,$AH$4:$AN$300,ROW(C188)-3,FALSE)-$AG188)</f>
        <v>0</v>
      </c>
      <c r="AG188" s="565">
        <f>HLOOKUP(Allgemeines!$C$12,$AH$4:$AN$300,ROW(C188)-3,FALSE)</f>
        <v>0</v>
      </c>
      <c r="AH188" s="562">
        <f t="shared" si="29"/>
        <v>0</v>
      </c>
      <c r="AI188" s="562">
        <f t="shared" si="30"/>
        <v>0</v>
      </c>
      <c r="AJ188" s="562">
        <f t="shared" si="31"/>
        <v>0</v>
      </c>
      <c r="AK188" s="562">
        <f t="shared" si="32"/>
        <v>0</v>
      </c>
      <c r="AL188" s="562">
        <f t="shared" si="33"/>
        <v>0</v>
      </c>
      <c r="AM188" s="562">
        <f t="shared" si="34"/>
        <v>0</v>
      </c>
      <c r="AN188" s="562">
        <f t="shared" si="35"/>
        <v>0</v>
      </c>
      <c r="AO188" s="485"/>
    </row>
    <row r="189" spans="1:41" ht="13.8">
      <c r="A189" s="559"/>
      <c r="B189" s="559"/>
      <c r="C189" s="560"/>
      <c r="D189" s="561"/>
      <c r="E189" s="695"/>
      <c r="F189" s="561"/>
      <c r="G189" s="685">
        <f t="shared" si="28"/>
        <v>0</v>
      </c>
      <c r="H189" s="561"/>
      <c r="I189" s="561"/>
      <c r="J189" s="561"/>
      <c r="K189" s="561"/>
      <c r="L189" s="561"/>
      <c r="M189" s="561"/>
      <c r="N189" s="561"/>
      <c r="O189" s="561"/>
      <c r="P189" s="561"/>
      <c r="Q189" s="562">
        <f t="shared" si="36"/>
        <v>0</v>
      </c>
      <c r="R189" s="561"/>
      <c r="S189" s="561"/>
      <c r="T189" s="561"/>
      <c r="U189" s="562">
        <f t="shared" si="37"/>
        <v>0</v>
      </c>
      <c r="V189" s="563">
        <f>IF(ISBLANK($B189),0,VLOOKUP($B189,Listen!$A$2:$C$44,2,FALSE))</f>
        <v>0</v>
      </c>
      <c r="W189" s="563">
        <f>IF(ISBLANK($B189),0,VLOOKUP($B189,Listen!$A$2:$C$44,3,FALSE))</f>
        <v>0</v>
      </c>
      <c r="X189" s="564">
        <f t="shared" si="39"/>
        <v>0</v>
      </c>
      <c r="Y189" s="564">
        <f t="shared" si="40"/>
        <v>0</v>
      </c>
      <c r="Z189" s="564">
        <f t="shared" si="40"/>
        <v>0</v>
      </c>
      <c r="AA189" s="564">
        <f t="shared" si="40"/>
        <v>0</v>
      </c>
      <c r="AB189" s="564">
        <f t="shared" si="40"/>
        <v>0</v>
      </c>
      <c r="AC189" s="564">
        <f t="shared" si="40"/>
        <v>0</v>
      </c>
      <c r="AD189" s="564">
        <f t="shared" si="40"/>
        <v>0</v>
      </c>
      <c r="AE189" s="562">
        <f t="shared" si="38"/>
        <v>0</v>
      </c>
      <c r="AF189" s="565">
        <f>IF(C189=Allgemeines!$C$12,SAV!$U189-SAV!$AG189,HLOOKUP(Allgemeines!$C$12-1,$AH$4:$AN$300,ROW(C189)-3,FALSE)-$AG189)</f>
        <v>0</v>
      </c>
      <c r="AG189" s="565">
        <f>HLOOKUP(Allgemeines!$C$12,$AH$4:$AN$300,ROW(C189)-3,FALSE)</f>
        <v>0</v>
      </c>
      <c r="AH189" s="562">
        <f t="shared" si="29"/>
        <v>0</v>
      </c>
      <c r="AI189" s="562">
        <f t="shared" si="30"/>
        <v>0</v>
      </c>
      <c r="AJ189" s="562">
        <f t="shared" si="31"/>
        <v>0</v>
      </c>
      <c r="AK189" s="562">
        <f t="shared" si="32"/>
        <v>0</v>
      </c>
      <c r="AL189" s="562">
        <f t="shared" si="33"/>
        <v>0</v>
      </c>
      <c r="AM189" s="562">
        <f t="shared" si="34"/>
        <v>0</v>
      </c>
      <c r="AN189" s="562">
        <f t="shared" si="35"/>
        <v>0</v>
      </c>
      <c r="AO189" s="477"/>
    </row>
    <row r="190" spans="1:41" ht="13.8">
      <c r="A190" s="559"/>
      <c r="B190" s="559"/>
      <c r="C190" s="560"/>
      <c r="D190" s="561"/>
      <c r="E190" s="695"/>
      <c r="F190" s="561"/>
      <c r="G190" s="685">
        <f t="shared" si="28"/>
        <v>0</v>
      </c>
      <c r="H190" s="561"/>
      <c r="I190" s="561"/>
      <c r="J190" s="561"/>
      <c r="K190" s="561"/>
      <c r="L190" s="561"/>
      <c r="M190" s="561"/>
      <c r="N190" s="561"/>
      <c r="O190" s="561"/>
      <c r="P190" s="561"/>
      <c r="Q190" s="562">
        <f t="shared" si="36"/>
        <v>0</v>
      </c>
      <c r="R190" s="561"/>
      <c r="S190" s="561"/>
      <c r="T190" s="561"/>
      <c r="U190" s="562">
        <f t="shared" si="37"/>
        <v>0</v>
      </c>
      <c r="V190" s="563">
        <f>IF(ISBLANK($B190),0,VLOOKUP($B190,Listen!$A$2:$C$44,2,FALSE))</f>
        <v>0</v>
      </c>
      <c r="W190" s="563">
        <f>IF(ISBLANK($B190),0,VLOOKUP($B190,Listen!$A$2:$C$44,3,FALSE))</f>
        <v>0</v>
      </c>
      <c r="X190" s="564">
        <f t="shared" si="39"/>
        <v>0</v>
      </c>
      <c r="Y190" s="564">
        <f t="shared" si="40"/>
        <v>0</v>
      </c>
      <c r="Z190" s="564">
        <f t="shared" si="40"/>
        <v>0</v>
      </c>
      <c r="AA190" s="564">
        <f t="shared" si="40"/>
        <v>0</v>
      </c>
      <c r="AB190" s="564">
        <f t="shared" si="40"/>
        <v>0</v>
      </c>
      <c r="AC190" s="564">
        <f t="shared" si="40"/>
        <v>0</v>
      </c>
      <c r="AD190" s="564">
        <f t="shared" si="40"/>
        <v>0</v>
      </c>
      <c r="AE190" s="562">
        <f t="shared" si="38"/>
        <v>0</v>
      </c>
      <c r="AF190" s="565">
        <f>IF(C190=Allgemeines!$C$12,SAV!$U190-SAV!$AG190,HLOOKUP(Allgemeines!$C$12-1,$AH$4:$AN$300,ROW(C190)-3,FALSE)-$AG190)</f>
        <v>0</v>
      </c>
      <c r="AG190" s="565">
        <f>HLOOKUP(Allgemeines!$C$12,$AH$4:$AN$300,ROW(C190)-3,FALSE)</f>
        <v>0</v>
      </c>
      <c r="AH190" s="562">
        <f t="shared" si="29"/>
        <v>0</v>
      </c>
      <c r="AI190" s="562">
        <f t="shared" si="30"/>
        <v>0</v>
      </c>
      <c r="AJ190" s="562">
        <f t="shared" si="31"/>
        <v>0</v>
      </c>
      <c r="AK190" s="562">
        <f t="shared" si="32"/>
        <v>0</v>
      </c>
      <c r="AL190" s="562">
        <f t="shared" si="33"/>
        <v>0</v>
      </c>
      <c r="AM190" s="562">
        <f t="shared" si="34"/>
        <v>0</v>
      </c>
      <c r="AN190" s="562">
        <f t="shared" si="35"/>
        <v>0</v>
      </c>
      <c r="AO190" s="477"/>
    </row>
    <row r="191" spans="1:41" ht="13.8">
      <c r="A191" s="559"/>
      <c r="B191" s="559"/>
      <c r="C191" s="560"/>
      <c r="D191" s="561"/>
      <c r="E191" s="695"/>
      <c r="F191" s="561"/>
      <c r="G191" s="685">
        <f t="shared" si="28"/>
        <v>0</v>
      </c>
      <c r="H191" s="561"/>
      <c r="I191" s="561"/>
      <c r="J191" s="561"/>
      <c r="K191" s="561"/>
      <c r="L191" s="561"/>
      <c r="M191" s="561"/>
      <c r="N191" s="561"/>
      <c r="O191" s="561"/>
      <c r="P191" s="561"/>
      <c r="Q191" s="562">
        <f t="shared" si="36"/>
        <v>0</v>
      </c>
      <c r="R191" s="561"/>
      <c r="S191" s="561"/>
      <c r="T191" s="561"/>
      <c r="U191" s="562">
        <f t="shared" si="37"/>
        <v>0</v>
      </c>
      <c r="V191" s="563">
        <f>IF(ISBLANK($B191),0,VLOOKUP($B191,Listen!$A$2:$C$44,2,FALSE))</f>
        <v>0</v>
      </c>
      <c r="W191" s="563">
        <f>IF(ISBLANK($B191),0,VLOOKUP($B191,Listen!$A$2:$C$44,3,FALSE))</f>
        <v>0</v>
      </c>
      <c r="X191" s="564">
        <f t="shared" si="39"/>
        <v>0</v>
      </c>
      <c r="Y191" s="564">
        <f t="shared" si="40"/>
        <v>0</v>
      </c>
      <c r="Z191" s="564">
        <f t="shared" si="40"/>
        <v>0</v>
      </c>
      <c r="AA191" s="564">
        <f t="shared" si="40"/>
        <v>0</v>
      </c>
      <c r="AB191" s="564">
        <f t="shared" si="40"/>
        <v>0</v>
      </c>
      <c r="AC191" s="564">
        <f t="shared" si="40"/>
        <v>0</v>
      </c>
      <c r="AD191" s="564">
        <f t="shared" si="40"/>
        <v>0</v>
      </c>
      <c r="AE191" s="562">
        <f t="shared" si="38"/>
        <v>0</v>
      </c>
      <c r="AF191" s="565">
        <f>IF(C191=Allgemeines!$C$12,SAV!$U191-SAV!$AG191,HLOOKUP(Allgemeines!$C$12-1,$AH$4:$AN$300,ROW(C191)-3,FALSE)-$AG191)</f>
        <v>0</v>
      </c>
      <c r="AG191" s="565">
        <f>HLOOKUP(Allgemeines!$C$12,$AH$4:$AN$300,ROW(C191)-3,FALSE)</f>
        <v>0</v>
      </c>
      <c r="AH191" s="562">
        <f t="shared" si="29"/>
        <v>0</v>
      </c>
      <c r="AI191" s="562">
        <f t="shared" si="30"/>
        <v>0</v>
      </c>
      <c r="AJ191" s="562">
        <f t="shared" si="31"/>
        <v>0</v>
      </c>
      <c r="AK191" s="562">
        <f t="shared" si="32"/>
        <v>0</v>
      </c>
      <c r="AL191" s="562">
        <f t="shared" si="33"/>
        <v>0</v>
      </c>
      <c r="AM191" s="562">
        <f t="shared" si="34"/>
        <v>0</v>
      </c>
      <c r="AN191" s="562">
        <f t="shared" si="35"/>
        <v>0</v>
      </c>
      <c r="AO191" s="477"/>
    </row>
    <row r="192" spans="1:41" ht="13.8">
      <c r="A192" s="559"/>
      <c r="B192" s="559"/>
      <c r="C192" s="560"/>
      <c r="D192" s="561"/>
      <c r="E192" s="695"/>
      <c r="F192" s="561"/>
      <c r="G192" s="685">
        <f t="shared" si="28"/>
        <v>0</v>
      </c>
      <c r="H192" s="561"/>
      <c r="I192" s="561"/>
      <c r="J192" s="561"/>
      <c r="K192" s="561"/>
      <c r="L192" s="561"/>
      <c r="M192" s="561"/>
      <c r="N192" s="561"/>
      <c r="O192" s="561"/>
      <c r="P192" s="561"/>
      <c r="Q192" s="562">
        <f t="shared" si="36"/>
        <v>0</v>
      </c>
      <c r="R192" s="561"/>
      <c r="S192" s="561"/>
      <c r="T192" s="561"/>
      <c r="U192" s="562">
        <f t="shared" si="37"/>
        <v>0</v>
      </c>
      <c r="V192" s="563">
        <f>IF(ISBLANK($B192),0,VLOOKUP($B192,Listen!$A$2:$C$44,2,FALSE))</f>
        <v>0</v>
      </c>
      <c r="W192" s="563">
        <f>IF(ISBLANK($B192),0,VLOOKUP($B192,Listen!$A$2:$C$44,3,FALSE))</f>
        <v>0</v>
      </c>
      <c r="X192" s="564">
        <f t="shared" si="39"/>
        <v>0</v>
      </c>
      <c r="Y192" s="564">
        <f t="shared" si="40"/>
        <v>0</v>
      </c>
      <c r="Z192" s="564">
        <f t="shared" si="40"/>
        <v>0</v>
      </c>
      <c r="AA192" s="564">
        <f t="shared" si="40"/>
        <v>0</v>
      </c>
      <c r="AB192" s="564">
        <f t="shared" si="40"/>
        <v>0</v>
      </c>
      <c r="AC192" s="564">
        <f t="shared" si="40"/>
        <v>0</v>
      </c>
      <c r="AD192" s="564">
        <f t="shared" si="40"/>
        <v>0</v>
      </c>
      <c r="AE192" s="562">
        <f t="shared" si="38"/>
        <v>0</v>
      </c>
      <c r="AF192" s="565">
        <f>IF(C192=Allgemeines!$C$12,SAV!$U192-SAV!$AG192,HLOOKUP(Allgemeines!$C$12-1,$AH$4:$AN$300,ROW(C192)-3,FALSE)-$AG192)</f>
        <v>0</v>
      </c>
      <c r="AG192" s="565">
        <f>HLOOKUP(Allgemeines!$C$12,$AH$4:$AN$300,ROW(C192)-3,FALSE)</f>
        <v>0</v>
      </c>
      <c r="AH192" s="562">
        <f t="shared" si="29"/>
        <v>0</v>
      </c>
      <c r="AI192" s="562">
        <f t="shared" si="30"/>
        <v>0</v>
      </c>
      <c r="AJ192" s="562">
        <f t="shared" si="31"/>
        <v>0</v>
      </c>
      <c r="AK192" s="562">
        <f t="shared" si="32"/>
        <v>0</v>
      </c>
      <c r="AL192" s="562">
        <f t="shared" si="33"/>
        <v>0</v>
      </c>
      <c r="AM192" s="562">
        <f t="shared" si="34"/>
        <v>0</v>
      </c>
      <c r="AN192" s="562">
        <f t="shared" si="35"/>
        <v>0</v>
      </c>
      <c r="AO192" s="477"/>
    </row>
    <row r="193" spans="1:41" ht="13.8">
      <c r="A193" s="559"/>
      <c r="B193" s="559"/>
      <c r="C193" s="560"/>
      <c r="D193" s="561"/>
      <c r="E193" s="695"/>
      <c r="F193" s="561"/>
      <c r="G193" s="685">
        <f t="shared" si="28"/>
        <v>0</v>
      </c>
      <c r="H193" s="561"/>
      <c r="I193" s="561"/>
      <c r="J193" s="561"/>
      <c r="K193" s="561"/>
      <c r="L193" s="561"/>
      <c r="M193" s="561"/>
      <c r="N193" s="561"/>
      <c r="O193" s="561"/>
      <c r="P193" s="561"/>
      <c r="Q193" s="562">
        <f t="shared" si="36"/>
        <v>0</v>
      </c>
      <c r="R193" s="561"/>
      <c r="S193" s="561"/>
      <c r="T193" s="561"/>
      <c r="U193" s="562">
        <f t="shared" si="37"/>
        <v>0</v>
      </c>
      <c r="V193" s="563">
        <f>IF(ISBLANK($B193),0,VLOOKUP($B193,Listen!$A$2:$C$44,2,FALSE))</f>
        <v>0</v>
      </c>
      <c r="W193" s="563">
        <f>IF(ISBLANK($B193),0,VLOOKUP($B193,Listen!$A$2:$C$44,3,FALSE))</f>
        <v>0</v>
      </c>
      <c r="X193" s="564">
        <f t="shared" si="39"/>
        <v>0</v>
      </c>
      <c r="Y193" s="564">
        <f t="shared" si="40"/>
        <v>0</v>
      </c>
      <c r="Z193" s="564">
        <f t="shared" si="40"/>
        <v>0</v>
      </c>
      <c r="AA193" s="564">
        <f t="shared" si="40"/>
        <v>0</v>
      </c>
      <c r="AB193" s="564">
        <f t="shared" si="40"/>
        <v>0</v>
      </c>
      <c r="AC193" s="564">
        <f t="shared" si="40"/>
        <v>0</v>
      </c>
      <c r="AD193" s="564">
        <f t="shared" si="40"/>
        <v>0</v>
      </c>
      <c r="AE193" s="562">
        <f t="shared" si="38"/>
        <v>0</v>
      </c>
      <c r="AF193" s="565">
        <f>IF(C193=Allgemeines!$C$12,SAV!$U193-SAV!$AG193,HLOOKUP(Allgemeines!$C$12-1,$AH$4:$AN$300,ROW(C193)-3,FALSE)-$AG193)</f>
        <v>0</v>
      </c>
      <c r="AG193" s="565">
        <f>HLOOKUP(Allgemeines!$C$12,$AH$4:$AN$300,ROW(C193)-3,FALSE)</f>
        <v>0</v>
      </c>
      <c r="AH193" s="562">
        <f t="shared" si="29"/>
        <v>0</v>
      </c>
      <c r="AI193" s="562">
        <f t="shared" si="30"/>
        <v>0</v>
      </c>
      <c r="AJ193" s="562">
        <f t="shared" si="31"/>
        <v>0</v>
      </c>
      <c r="AK193" s="562">
        <f t="shared" si="32"/>
        <v>0</v>
      </c>
      <c r="AL193" s="562">
        <f t="shared" si="33"/>
        <v>0</v>
      </c>
      <c r="AM193" s="562">
        <f t="shared" si="34"/>
        <v>0</v>
      </c>
      <c r="AN193" s="562">
        <f t="shared" si="35"/>
        <v>0</v>
      </c>
      <c r="AO193" s="477"/>
    </row>
    <row r="194" spans="1:41" ht="13.8">
      <c r="A194" s="559"/>
      <c r="B194" s="559"/>
      <c r="C194" s="560"/>
      <c r="D194" s="561"/>
      <c r="E194" s="695"/>
      <c r="F194" s="561"/>
      <c r="G194" s="685">
        <f t="shared" si="28"/>
        <v>0</v>
      </c>
      <c r="H194" s="561"/>
      <c r="I194" s="561"/>
      <c r="J194" s="561"/>
      <c r="K194" s="561"/>
      <c r="L194" s="561"/>
      <c r="M194" s="561"/>
      <c r="N194" s="561"/>
      <c r="O194" s="561"/>
      <c r="P194" s="561"/>
      <c r="Q194" s="562">
        <f t="shared" si="36"/>
        <v>0</v>
      </c>
      <c r="R194" s="561"/>
      <c r="S194" s="561"/>
      <c r="T194" s="561"/>
      <c r="U194" s="562">
        <f t="shared" si="37"/>
        <v>0</v>
      </c>
      <c r="V194" s="563">
        <f>IF(ISBLANK($B194),0,VLOOKUP($B194,Listen!$A$2:$C$44,2,FALSE))</f>
        <v>0</v>
      </c>
      <c r="W194" s="563">
        <f>IF(ISBLANK($B194),0,VLOOKUP($B194,Listen!$A$2:$C$44,3,FALSE))</f>
        <v>0</v>
      </c>
      <c r="X194" s="564">
        <f t="shared" si="39"/>
        <v>0</v>
      </c>
      <c r="Y194" s="564">
        <f t="shared" si="40"/>
        <v>0</v>
      </c>
      <c r="Z194" s="564">
        <f t="shared" si="40"/>
        <v>0</v>
      </c>
      <c r="AA194" s="564">
        <f t="shared" si="40"/>
        <v>0</v>
      </c>
      <c r="AB194" s="564">
        <f t="shared" si="40"/>
        <v>0</v>
      </c>
      <c r="AC194" s="564">
        <f t="shared" si="40"/>
        <v>0</v>
      </c>
      <c r="AD194" s="564">
        <f t="shared" si="40"/>
        <v>0</v>
      </c>
      <c r="AE194" s="562">
        <f t="shared" si="38"/>
        <v>0</v>
      </c>
      <c r="AF194" s="565">
        <f>IF(C194=Allgemeines!$C$12,SAV!$U194-SAV!$AG194,HLOOKUP(Allgemeines!$C$12-1,$AH$4:$AN$300,ROW(C194)-3,FALSE)-$AG194)</f>
        <v>0</v>
      </c>
      <c r="AG194" s="565">
        <f>HLOOKUP(Allgemeines!$C$12,$AH$4:$AN$300,ROW(C194)-3,FALSE)</f>
        <v>0</v>
      </c>
      <c r="AH194" s="562">
        <f t="shared" si="29"/>
        <v>0</v>
      </c>
      <c r="AI194" s="562">
        <f t="shared" si="30"/>
        <v>0</v>
      </c>
      <c r="AJ194" s="562">
        <f t="shared" si="31"/>
        <v>0</v>
      </c>
      <c r="AK194" s="562">
        <f t="shared" si="32"/>
        <v>0</v>
      </c>
      <c r="AL194" s="562">
        <f t="shared" si="33"/>
        <v>0</v>
      </c>
      <c r="AM194" s="562">
        <f t="shared" si="34"/>
        <v>0</v>
      </c>
      <c r="AN194" s="562">
        <f t="shared" si="35"/>
        <v>0</v>
      </c>
      <c r="AO194" s="477"/>
    </row>
    <row r="195" spans="1:41" ht="13.8">
      <c r="A195" s="559"/>
      <c r="B195" s="559"/>
      <c r="C195" s="560"/>
      <c r="D195" s="561"/>
      <c r="E195" s="695"/>
      <c r="F195" s="561"/>
      <c r="G195" s="685">
        <f t="shared" si="28"/>
        <v>0</v>
      </c>
      <c r="H195" s="561"/>
      <c r="I195" s="561"/>
      <c r="J195" s="561"/>
      <c r="K195" s="561"/>
      <c r="L195" s="561"/>
      <c r="M195" s="561"/>
      <c r="N195" s="561"/>
      <c r="O195" s="561"/>
      <c r="P195" s="561"/>
      <c r="Q195" s="562">
        <f t="shared" si="36"/>
        <v>0</v>
      </c>
      <c r="R195" s="561"/>
      <c r="S195" s="561"/>
      <c r="T195" s="561"/>
      <c r="U195" s="562">
        <f t="shared" si="37"/>
        <v>0</v>
      </c>
      <c r="V195" s="563">
        <f>IF(ISBLANK($B195),0,VLOOKUP($B195,Listen!$A$2:$C$44,2,FALSE))</f>
        <v>0</v>
      </c>
      <c r="W195" s="563">
        <f>IF(ISBLANK($B195),0,VLOOKUP($B195,Listen!$A$2:$C$44,3,FALSE))</f>
        <v>0</v>
      </c>
      <c r="X195" s="564">
        <f t="shared" si="39"/>
        <v>0</v>
      </c>
      <c r="Y195" s="564">
        <f t="shared" si="40"/>
        <v>0</v>
      </c>
      <c r="Z195" s="564">
        <f t="shared" si="40"/>
        <v>0</v>
      </c>
      <c r="AA195" s="564">
        <f t="shared" si="40"/>
        <v>0</v>
      </c>
      <c r="AB195" s="564">
        <f t="shared" si="40"/>
        <v>0</v>
      </c>
      <c r="AC195" s="564">
        <f t="shared" si="40"/>
        <v>0</v>
      </c>
      <c r="AD195" s="564">
        <f t="shared" si="40"/>
        <v>0</v>
      </c>
      <c r="AE195" s="562">
        <f t="shared" si="38"/>
        <v>0</v>
      </c>
      <c r="AF195" s="565">
        <f>IF(C195=Allgemeines!$C$12,SAV!$U195-SAV!$AG195,HLOOKUP(Allgemeines!$C$12-1,$AH$4:$AN$300,ROW(C195)-3,FALSE)-$AG195)</f>
        <v>0</v>
      </c>
      <c r="AG195" s="565">
        <f>HLOOKUP(Allgemeines!$C$12,$AH$4:$AN$300,ROW(C195)-3,FALSE)</f>
        <v>0</v>
      </c>
      <c r="AH195" s="562">
        <f t="shared" si="29"/>
        <v>0</v>
      </c>
      <c r="AI195" s="562">
        <f t="shared" si="30"/>
        <v>0</v>
      </c>
      <c r="AJ195" s="562">
        <f t="shared" si="31"/>
        <v>0</v>
      </c>
      <c r="AK195" s="562">
        <f t="shared" si="32"/>
        <v>0</v>
      </c>
      <c r="AL195" s="562">
        <f t="shared" si="33"/>
        <v>0</v>
      </c>
      <c r="AM195" s="562">
        <f t="shared" si="34"/>
        <v>0</v>
      </c>
      <c r="AN195" s="562">
        <f t="shared" si="35"/>
        <v>0</v>
      </c>
      <c r="AO195" s="477"/>
    </row>
    <row r="196" spans="1:41" ht="13.8">
      <c r="A196" s="559"/>
      <c r="B196" s="559"/>
      <c r="C196" s="560"/>
      <c r="D196" s="561"/>
      <c r="E196" s="695"/>
      <c r="F196" s="561"/>
      <c r="G196" s="685">
        <f t="shared" si="28"/>
        <v>0</v>
      </c>
      <c r="H196" s="561"/>
      <c r="I196" s="561"/>
      <c r="J196" s="561"/>
      <c r="K196" s="561"/>
      <c r="L196" s="561"/>
      <c r="M196" s="561"/>
      <c r="N196" s="561"/>
      <c r="O196" s="561"/>
      <c r="P196" s="561"/>
      <c r="Q196" s="562">
        <f t="shared" si="36"/>
        <v>0</v>
      </c>
      <c r="R196" s="561"/>
      <c r="S196" s="561"/>
      <c r="T196" s="561"/>
      <c r="U196" s="562">
        <f t="shared" si="37"/>
        <v>0</v>
      </c>
      <c r="V196" s="563">
        <f>IF(ISBLANK($B196),0,VLOOKUP($B196,Listen!$A$2:$C$44,2,FALSE))</f>
        <v>0</v>
      </c>
      <c r="W196" s="563">
        <f>IF(ISBLANK($B196),0,VLOOKUP($B196,Listen!$A$2:$C$44,3,FALSE))</f>
        <v>0</v>
      </c>
      <c r="X196" s="564">
        <f t="shared" si="39"/>
        <v>0</v>
      </c>
      <c r="Y196" s="564">
        <f t="shared" si="40"/>
        <v>0</v>
      </c>
      <c r="Z196" s="564">
        <f t="shared" si="40"/>
        <v>0</v>
      </c>
      <c r="AA196" s="564">
        <f t="shared" si="40"/>
        <v>0</v>
      </c>
      <c r="AB196" s="564">
        <f t="shared" si="40"/>
        <v>0</v>
      </c>
      <c r="AC196" s="564">
        <f t="shared" si="40"/>
        <v>0</v>
      </c>
      <c r="AD196" s="564">
        <f t="shared" si="40"/>
        <v>0</v>
      </c>
      <c r="AE196" s="562">
        <f t="shared" si="38"/>
        <v>0</v>
      </c>
      <c r="AF196" s="565">
        <f>IF(C196=Allgemeines!$C$12,SAV!$U196-SAV!$AG196,HLOOKUP(Allgemeines!$C$12-1,$AH$4:$AN$300,ROW(C196)-3,FALSE)-$AG196)</f>
        <v>0</v>
      </c>
      <c r="AG196" s="565">
        <f>HLOOKUP(Allgemeines!$C$12,$AH$4:$AN$300,ROW(C196)-3,FALSE)</f>
        <v>0</v>
      </c>
      <c r="AH196" s="562">
        <f t="shared" si="29"/>
        <v>0</v>
      </c>
      <c r="AI196" s="562">
        <f t="shared" si="30"/>
        <v>0</v>
      </c>
      <c r="AJ196" s="562">
        <f t="shared" si="31"/>
        <v>0</v>
      </c>
      <c r="AK196" s="562">
        <f t="shared" si="32"/>
        <v>0</v>
      </c>
      <c r="AL196" s="562">
        <f t="shared" si="33"/>
        <v>0</v>
      </c>
      <c r="AM196" s="562">
        <f t="shared" si="34"/>
        <v>0</v>
      </c>
      <c r="AN196" s="562">
        <f t="shared" si="35"/>
        <v>0</v>
      </c>
      <c r="AO196" s="477"/>
    </row>
    <row r="197" spans="1:41" ht="13.8">
      <c r="A197" s="559"/>
      <c r="B197" s="559"/>
      <c r="C197" s="560"/>
      <c r="D197" s="561"/>
      <c r="E197" s="695"/>
      <c r="F197" s="561"/>
      <c r="G197" s="685">
        <f t="shared" ref="G197:G260" si="41">D197*E197/100</f>
        <v>0</v>
      </c>
      <c r="H197" s="561"/>
      <c r="I197" s="561"/>
      <c r="J197" s="561"/>
      <c r="K197" s="561"/>
      <c r="L197" s="561"/>
      <c r="M197" s="561"/>
      <c r="N197" s="561"/>
      <c r="O197" s="561"/>
      <c r="P197" s="561"/>
      <c r="Q197" s="562">
        <f t="shared" si="36"/>
        <v>0</v>
      </c>
      <c r="R197" s="561"/>
      <c r="S197" s="561"/>
      <c r="T197" s="561"/>
      <c r="U197" s="562">
        <f t="shared" si="37"/>
        <v>0</v>
      </c>
      <c r="V197" s="563">
        <f>IF(ISBLANK($B197),0,VLOOKUP($B197,Listen!$A$2:$C$44,2,FALSE))</f>
        <v>0</v>
      </c>
      <c r="W197" s="563">
        <f>IF(ISBLANK($B197),0,VLOOKUP($B197,Listen!$A$2:$C$44,3,FALSE))</f>
        <v>0</v>
      </c>
      <c r="X197" s="564">
        <f t="shared" si="39"/>
        <v>0</v>
      </c>
      <c r="Y197" s="564">
        <f t="shared" si="40"/>
        <v>0</v>
      </c>
      <c r="Z197" s="564">
        <f t="shared" si="40"/>
        <v>0</v>
      </c>
      <c r="AA197" s="564">
        <f t="shared" si="40"/>
        <v>0</v>
      </c>
      <c r="AB197" s="564">
        <f t="shared" si="40"/>
        <v>0</v>
      </c>
      <c r="AC197" s="564">
        <f t="shared" si="40"/>
        <v>0</v>
      </c>
      <c r="AD197" s="564">
        <f t="shared" si="40"/>
        <v>0</v>
      </c>
      <c r="AE197" s="562">
        <f t="shared" si="38"/>
        <v>0</v>
      </c>
      <c r="AF197" s="565">
        <f>IF(C197=Allgemeines!$C$12,SAV!$U197-SAV!$AG197,HLOOKUP(Allgemeines!$C$12-1,$AH$4:$AN$300,ROW(C197)-3,FALSE)-$AG197)</f>
        <v>0</v>
      </c>
      <c r="AG197" s="565">
        <f>HLOOKUP(Allgemeines!$C$12,$AH$4:$AN$300,ROW(C197)-3,FALSE)</f>
        <v>0</v>
      </c>
      <c r="AH197" s="562">
        <f t="shared" ref="AH197:AH260" si="42">IF(OR($C197=0,$U197=0),0,IF($C197&lt;=AH$4,$U197-$U197/X197*(AH$4-$C197+1),0))</f>
        <v>0</v>
      </c>
      <c r="AI197" s="562">
        <f t="shared" ref="AI197:AI260" si="43">IF(OR($C197=0,$U197=0,Y197-(AI$4-$C197)=0),0,IF($C197&lt;AI$4,AH197-AH197/(Y197-(AI$4-$C197)),IF($C197=AI$4,$U197-$U197/Y197,0)))</f>
        <v>0</v>
      </c>
      <c r="AJ197" s="562">
        <f t="shared" ref="AJ197:AJ260" si="44">IF(OR($C197=0,$U197=0,Z197-(AJ$4-$C197)=0),0,IF($C197&lt;AJ$4,AI197-AI197/(Z197-(AJ$4-$C197)),IF($C197=AJ$4,$U197-$U197/Z197,0)))</f>
        <v>0</v>
      </c>
      <c r="AK197" s="562">
        <f t="shared" ref="AK197:AK260" si="45">IF(OR($C197=0,$U197=0,AA197-(AK$4-$C197)=0),0,IF($C197&lt;AK$4,AJ197-AJ197/(AA197-(AK$4-$C197)),IF($C197=AK$4,$U197-$U197/AA197,0)))</f>
        <v>0</v>
      </c>
      <c r="AL197" s="562">
        <f t="shared" ref="AL197:AL260" si="46">IF(OR($C197=0,$U197=0,AB197-(AL$4-$C197)=0),0,IF($C197&lt;AL$4,AK197-AK197/(AB197-(AL$4-$C197)),IF($C197=AL$4,$U197-$U197/AB197,0)))</f>
        <v>0</v>
      </c>
      <c r="AM197" s="562">
        <f t="shared" ref="AM197:AM260" si="47">IF(OR($C197=0,$U197=0,AC197-(AM$4-$C197)=0),0,IF($C197&lt;AM$4,AL197-AL197/(AC197-(AM$4-$C197)),IF($C197=AM$4,$U197-$U197/AC197,0)))</f>
        <v>0</v>
      </c>
      <c r="AN197" s="562">
        <f t="shared" ref="AN197:AN260" si="48">IF(OR($C197=0,$U197=0,AD197-(AN$4-$C197)=0),0,IF($C197&lt;AN$4,AM197-AM197/(AD197-(AN$4-$C197)),IF($C197=AN$4,$U197-$U197/AD197,0)))</f>
        <v>0</v>
      </c>
      <c r="AO197" s="477"/>
    </row>
    <row r="198" spans="1:41" ht="13.8">
      <c r="A198" s="559"/>
      <c r="B198" s="559"/>
      <c r="C198" s="560"/>
      <c r="D198" s="561"/>
      <c r="E198" s="695"/>
      <c r="F198" s="561"/>
      <c r="G198" s="685">
        <f t="shared" si="41"/>
        <v>0</v>
      </c>
      <c r="H198" s="561"/>
      <c r="I198" s="561"/>
      <c r="J198" s="561"/>
      <c r="K198" s="561"/>
      <c r="L198" s="561"/>
      <c r="M198" s="561"/>
      <c r="N198" s="561"/>
      <c r="O198" s="561"/>
      <c r="P198" s="561"/>
      <c r="Q198" s="562">
        <f t="shared" ref="Q198:Q261" si="49">SUM(G198,H198,J198,K198,M198,N198)-SUM(I198,L198,O198,P198)</f>
        <v>0</v>
      </c>
      <c r="R198" s="561"/>
      <c r="S198" s="561"/>
      <c r="T198" s="561"/>
      <c r="U198" s="562">
        <f t="shared" ref="U198:U261" si="50">Q198-R198-S198-T198</f>
        <v>0</v>
      </c>
      <c r="V198" s="563">
        <f>IF(ISBLANK($B198),0,VLOOKUP($B198,Listen!$A$2:$C$44,2,FALSE))</f>
        <v>0</v>
      </c>
      <c r="W198" s="563">
        <f>IF(ISBLANK($B198),0,VLOOKUP($B198,Listen!$A$2:$C$44,3,FALSE))</f>
        <v>0</v>
      </c>
      <c r="X198" s="564">
        <f t="shared" si="39"/>
        <v>0</v>
      </c>
      <c r="Y198" s="564">
        <f t="shared" si="40"/>
        <v>0</v>
      </c>
      <c r="Z198" s="564">
        <f t="shared" si="40"/>
        <v>0</v>
      </c>
      <c r="AA198" s="564">
        <f t="shared" si="40"/>
        <v>0</v>
      </c>
      <c r="AB198" s="564">
        <f t="shared" si="40"/>
        <v>0</v>
      </c>
      <c r="AC198" s="564">
        <f t="shared" si="40"/>
        <v>0</v>
      </c>
      <c r="AD198" s="564">
        <f t="shared" si="40"/>
        <v>0</v>
      </c>
      <c r="AE198" s="562">
        <f t="shared" ref="AE198:AE261" si="51">AG198+AF198</f>
        <v>0</v>
      </c>
      <c r="AF198" s="565">
        <f>IF(C198=Allgemeines!$C$12,SAV!$U198-SAV!$AG198,HLOOKUP(Allgemeines!$C$12-1,$AH$4:$AN$300,ROW(C198)-3,FALSE)-$AG198)</f>
        <v>0</v>
      </c>
      <c r="AG198" s="565">
        <f>HLOOKUP(Allgemeines!$C$12,$AH$4:$AN$300,ROW(C198)-3,FALSE)</f>
        <v>0</v>
      </c>
      <c r="AH198" s="562">
        <f t="shared" si="42"/>
        <v>0</v>
      </c>
      <c r="AI198" s="562">
        <f t="shared" si="43"/>
        <v>0</v>
      </c>
      <c r="AJ198" s="562">
        <f t="shared" si="44"/>
        <v>0</v>
      </c>
      <c r="AK198" s="562">
        <f t="shared" si="45"/>
        <v>0</v>
      </c>
      <c r="AL198" s="562">
        <f t="shared" si="46"/>
        <v>0</v>
      </c>
      <c r="AM198" s="562">
        <f t="shared" si="47"/>
        <v>0</v>
      </c>
      <c r="AN198" s="562">
        <f t="shared" si="48"/>
        <v>0</v>
      </c>
      <c r="AO198" s="477"/>
    </row>
    <row r="199" spans="1:41" ht="13.8">
      <c r="A199" s="559"/>
      <c r="B199" s="559"/>
      <c r="C199" s="560"/>
      <c r="D199" s="561"/>
      <c r="E199" s="695"/>
      <c r="F199" s="561"/>
      <c r="G199" s="685">
        <f t="shared" si="41"/>
        <v>0</v>
      </c>
      <c r="H199" s="561"/>
      <c r="I199" s="561"/>
      <c r="J199" s="561"/>
      <c r="K199" s="561"/>
      <c r="L199" s="561"/>
      <c r="M199" s="561"/>
      <c r="N199" s="561"/>
      <c r="O199" s="561"/>
      <c r="P199" s="561"/>
      <c r="Q199" s="562">
        <f t="shared" si="49"/>
        <v>0</v>
      </c>
      <c r="R199" s="561"/>
      <c r="S199" s="561"/>
      <c r="T199" s="561"/>
      <c r="U199" s="562">
        <f t="shared" si="50"/>
        <v>0</v>
      </c>
      <c r="V199" s="563">
        <f>IF(ISBLANK($B199),0,VLOOKUP($B199,Listen!$A$2:$C$44,2,FALSE))</f>
        <v>0</v>
      </c>
      <c r="W199" s="563">
        <f>IF(ISBLANK($B199),0,VLOOKUP($B199,Listen!$A$2:$C$44,3,FALSE))</f>
        <v>0</v>
      </c>
      <c r="X199" s="564">
        <f t="shared" si="39"/>
        <v>0</v>
      </c>
      <c r="Y199" s="564">
        <f t="shared" si="40"/>
        <v>0</v>
      </c>
      <c r="Z199" s="564">
        <f t="shared" si="40"/>
        <v>0</v>
      </c>
      <c r="AA199" s="564">
        <f t="shared" si="40"/>
        <v>0</v>
      </c>
      <c r="AB199" s="564">
        <f t="shared" si="40"/>
        <v>0</v>
      </c>
      <c r="AC199" s="564">
        <f t="shared" si="40"/>
        <v>0</v>
      </c>
      <c r="AD199" s="564">
        <f t="shared" si="40"/>
        <v>0</v>
      </c>
      <c r="AE199" s="562">
        <f t="shared" si="51"/>
        <v>0</v>
      </c>
      <c r="AF199" s="565">
        <f>IF(C199=Allgemeines!$C$12,SAV!$U199-SAV!$AG199,HLOOKUP(Allgemeines!$C$12-1,$AH$4:$AN$300,ROW(C199)-3,FALSE)-$AG199)</f>
        <v>0</v>
      </c>
      <c r="AG199" s="565">
        <f>HLOOKUP(Allgemeines!$C$12,$AH$4:$AN$300,ROW(C199)-3,FALSE)</f>
        <v>0</v>
      </c>
      <c r="AH199" s="562">
        <f t="shared" si="42"/>
        <v>0</v>
      </c>
      <c r="AI199" s="562">
        <f t="shared" si="43"/>
        <v>0</v>
      </c>
      <c r="AJ199" s="562">
        <f t="shared" si="44"/>
        <v>0</v>
      </c>
      <c r="AK199" s="562">
        <f t="shared" si="45"/>
        <v>0</v>
      </c>
      <c r="AL199" s="562">
        <f t="shared" si="46"/>
        <v>0</v>
      </c>
      <c r="AM199" s="562">
        <f t="shared" si="47"/>
        <v>0</v>
      </c>
      <c r="AN199" s="562">
        <f t="shared" si="48"/>
        <v>0</v>
      </c>
      <c r="AO199" s="477"/>
    </row>
    <row r="200" spans="1:41" ht="13.8">
      <c r="A200" s="559"/>
      <c r="B200" s="559"/>
      <c r="C200" s="560"/>
      <c r="D200" s="561"/>
      <c r="E200" s="695"/>
      <c r="F200" s="561"/>
      <c r="G200" s="685">
        <f t="shared" si="41"/>
        <v>0</v>
      </c>
      <c r="H200" s="561"/>
      <c r="I200" s="561"/>
      <c r="J200" s="561"/>
      <c r="K200" s="561"/>
      <c r="L200" s="561"/>
      <c r="M200" s="561"/>
      <c r="N200" s="561"/>
      <c r="O200" s="561"/>
      <c r="P200" s="561"/>
      <c r="Q200" s="562">
        <f t="shared" si="49"/>
        <v>0</v>
      </c>
      <c r="R200" s="561"/>
      <c r="S200" s="561"/>
      <c r="T200" s="561"/>
      <c r="U200" s="562">
        <f t="shared" si="50"/>
        <v>0</v>
      </c>
      <c r="V200" s="563">
        <f>IF(ISBLANK($B200),0,VLOOKUP($B200,Listen!$A$2:$C$44,2,FALSE))</f>
        <v>0</v>
      </c>
      <c r="W200" s="563">
        <f>IF(ISBLANK($B200),0,VLOOKUP($B200,Listen!$A$2:$C$44,3,FALSE))</f>
        <v>0</v>
      </c>
      <c r="X200" s="564">
        <f t="shared" si="39"/>
        <v>0</v>
      </c>
      <c r="Y200" s="564">
        <f t="shared" si="40"/>
        <v>0</v>
      </c>
      <c r="Z200" s="564">
        <f t="shared" si="40"/>
        <v>0</v>
      </c>
      <c r="AA200" s="564">
        <f t="shared" si="40"/>
        <v>0</v>
      </c>
      <c r="AB200" s="564">
        <f t="shared" si="40"/>
        <v>0</v>
      </c>
      <c r="AC200" s="564">
        <f t="shared" si="40"/>
        <v>0</v>
      </c>
      <c r="AD200" s="564">
        <f t="shared" si="40"/>
        <v>0</v>
      </c>
      <c r="AE200" s="562">
        <f t="shared" si="51"/>
        <v>0</v>
      </c>
      <c r="AF200" s="565">
        <f>IF(C200=Allgemeines!$C$12,SAV!$U200-SAV!$AG200,HLOOKUP(Allgemeines!$C$12-1,$AH$4:$AN$300,ROW(C200)-3,FALSE)-$AG200)</f>
        <v>0</v>
      </c>
      <c r="AG200" s="565">
        <f>HLOOKUP(Allgemeines!$C$12,$AH$4:$AN$300,ROW(C200)-3,FALSE)</f>
        <v>0</v>
      </c>
      <c r="AH200" s="562">
        <f t="shared" si="42"/>
        <v>0</v>
      </c>
      <c r="AI200" s="562">
        <f t="shared" si="43"/>
        <v>0</v>
      </c>
      <c r="AJ200" s="562">
        <f t="shared" si="44"/>
        <v>0</v>
      </c>
      <c r="AK200" s="562">
        <f t="shared" si="45"/>
        <v>0</v>
      </c>
      <c r="AL200" s="562">
        <f t="shared" si="46"/>
        <v>0</v>
      </c>
      <c r="AM200" s="562">
        <f t="shared" si="47"/>
        <v>0</v>
      </c>
      <c r="AN200" s="562">
        <f t="shared" si="48"/>
        <v>0</v>
      </c>
      <c r="AO200" s="477"/>
    </row>
    <row r="201" spans="1:41" ht="13.8">
      <c r="A201" s="559"/>
      <c r="B201" s="559"/>
      <c r="C201" s="560"/>
      <c r="D201" s="561"/>
      <c r="E201" s="695"/>
      <c r="F201" s="561"/>
      <c r="G201" s="685">
        <f t="shared" si="41"/>
        <v>0</v>
      </c>
      <c r="H201" s="561"/>
      <c r="I201" s="561"/>
      <c r="J201" s="561"/>
      <c r="K201" s="561"/>
      <c r="L201" s="561"/>
      <c r="M201" s="561"/>
      <c r="N201" s="561"/>
      <c r="O201" s="561"/>
      <c r="P201" s="561"/>
      <c r="Q201" s="562">
        <f t="shared" si="49"/>
        <v>0</v>
      </c>
      <c r="R201" s="561"/>
      <c r="S201" s="561"/>
      <c r="T201" s="561"/>
      <c r="U201" s="562">
        <f t="shared" si="50"/>
        <v>0</v>
      </c>
      <c r="V201" s="563">
        <f>IF(ISBLANK($B201),0,VLOOKUP($B201,Listen!$A$2:$C$44,2,FALSE))</f>
        <v>0</v>
      </c>
      <c r="W201" s="563">
        <f>IF(ISBLANK($B201),0,VLOOKUP($B201,Listen!$A$2:$C$44,3,FALSE))</f>
        <v>0</v>
      </c>
      <c r="X201" s="564">
        <f t="shared" si="39"/>
        <v>0</v>
      </c>
      <c r="Y201" s="564">
        <f t="shared" si="40"/>
        <v>0</v>
      </c>
      <c r="Z201" s="564">
        <f t="shared" si="40"/>
        <v>0</v>
      </c>
      <c r="AA201" s="564">
        <f t="shared" si="40"/>
        <v>0</v>
      </c>
      <c r="AB201" s="564">
        <f t="shared" si="40"/>
        <v>0</v>
      </c>
      <c r="AC201" s="564">
        <f t="shared" si="40"/>
        <v>0</v>
      </c>
      <c r="AD201" s="564">
        <f t="shared" ref="Y201:AD244" si="52">$V201</f>
        <v>0</v>
      </c>
      <c r="AE201" s="562">
        <f t="shared" si="51"/>
        <v>0</v>
      </c>
      <c r="AF201" s="565">
        <f>IF(C201=Allgemeines!$C$12,SAV!$U201-SAV!$AG201,HLOOKUP(Allgemeines!$C$12-1,$AH$4:$AN$300,ROW(C201)-3,FALSE)-$AG201)</f>
        <v>0</v>
      </c>
      <c r="AG201" s="565">
        <f>HLOOKUP(Allgemeines!$C$12,$AH$4:$AN$300,ROW(C201)-3,FALSE)</f>
        <v>0</v>
      </c>
      <c r="AH201" s="562">
        <f t="shared" si="42"/>
        <v>0</v>
      </c>
      <c r="AI201" s="562">
        <f t="shared" si="43"/>
        <v>0</v>
      </c>
      <c r="AJ201" s="562">
        <f t="shared" si="44"/>
        <v>0</v>
      </c>
      <c r="AK201" s="562">
        <f t="shared" si="45"/>
        <v>0</v>
      </c>
      <c r="AL201" s="562">
        <f t="shared" si="46"/>
        <v>0</v>
      </c>
      <c r="AM201" s="562">
        <f t="shared" si="47"/>
        <v>0</v>
      </c>
      <c r="AN201" s="562">
        <f t="shared" si="48"/>
        <v>0</v>
      </c>
      <c r="AO201" s="477"/>
    </row>
    <row r="202" spans="1:41" ht="13.8">
      <c r="A202" s="559"/>
      <c r="B202" s="559"/>
      <c r="C202" s="560"/>
      <c r="D202" s="561"/>
      <c r="E202" s="695"/>
      <c r="F202" s="561"/>
      <c r="G202" s="685">
        <f t="shared" si="41"/>
        <v>0</v>
      </c>
      <c r="H202" s="561"/>
      <c r="I202" s="561"/>
      <c r="J202" s="561"/>
      <c r="K202" s="561"/>
      <c r="L202" s="561"/>
      <c r="M202" s="561"/>
      <c r="N202" s="561"/>
      <c r="O202" s="561"/>
      <c r="P202" s="561"/>
      <c r="Q202" s="562">
        <f t="shared" si="49"/>
        <v>0</v>
      </c>
      <c r="R202" s="561"/>
      <c r="S202" s="561"/>
      <c r="T202" s="561"/>
      <c r="U202" s="562">
        <f t="shared" si="50"/>
        <v>0</v>
      </c>
      <c r="V202" s="563">
        <f>IF(ISBLANK($B202),0,VLOOKUP($B202,Listen!$A$2:$C$44,2,FALSE))</f>
        <v>0</v>
      </c>
      <c r="W202" s="563">
        <f>IF(ISBLANK($B202),0,VLOOKUP($B202,Listen!$A$2:$C$44,3,FALSE))</f>
        <v>0</v>
      </c>
      <c r="X202" s="564">
        <f t="shared" si="39"/>
        <v>0</v>
      </c>
      <c r="Y202" s="564">
        <f t="shared" si="52"/>
        <v>0</v>
      </c>
      <c r="Z202" s="564">
        <f t="shared" si="52"/>
        <v>0</v>
      </c>
      <c r="AA202" s="564">
        <f t="shared" si="52"/>
        <v>0</v>
      </c>
      <c r="AB202" s="564">
        <f t="shared" si="52"/>
        <v>0</v>
      </c>
      <c r="AC202" s="564">
        <f t="shared" si="52"/>
        <v>0</v>
      </c>
      <c r="AD202" s="564">
        <f t="shared" si="52"/>
        <v>0</v>
      </c>
      <c r="AE202" s="562">
        <f t="shared" si="51"/>
        <v>0</v>
      </c>
      <c r="AF202" s="565">
        <f>IF(C202=Allgemeines!$C$12,SAV!$U202-SAV!$AG202,HLOOKUP(Allgemeines!$C$12-1,$AH$4:$AN$300,ROW(C202)-3,FALSE)-$AG202)</f>
        <v>0</v>
      </c>
      <c r="AG202" s="565">
        <f>HLOOKUP(Allgemeines!$C$12,$AH$4:$AN$300,ROW(C202)-3,FALSE)</f>
        <v>0</v>
      </c>
      <c r="AH202" s="562">
        <f t="shared" si="42"/>
        <v>0</v>
      </c>
      <c r="AI202" s="562">
        <f t="shared" si="43"/>
        <v>0</v>
      </c>
      <c r="AJ202" s="562">
        <f t="shared" si="44"/>
        <v>0</v>
      </c>
      <c r="AK202" s="562">
        <f t="shared" si="45"/>
        <v>0</v>
      </c>
      <c r="AL202" s="562">
        <f t="shared" si="46"/>
        <v>0</v>
      </c>
      <c r="AM202" s="562">
        <f t="shared" si="47"/>
        <v>0</v>
      </c>
      <c r="AN202" s="562">
        <f t="shared" si="48"/>
        <v>0</v>
      </c>
      <c r="AO202" s="477"/>
    </row>
    <row r="203" spans="1:41" ht="13.8">
      <c r="A203" s="559"/>
      <c r="B203" s="559"/>
      <c r="C203" s="560"/>
      <c r="D203" s="561"/>
      <c r="E203" s="695"/>
      <c r="F203" s="561"/>
      <c r="G203" s="685">
        <f t="shared" si="41"/>
        <v>0</v>
      </c>
      <c r="H203" s="561"/>
      <c r="I203" s="561"/>
      <c r="J203" s="561"/>
      <c r="K203" s="561"/>
      <c r="L203" s="561"/>
      <c r="M203" s="561"/>
      <c r="N203" s="561"/>
      <c r="O203" s="561"/>
      <c r="P203" s="561"/>
      <c r="Q203" s="562">
        <f t="shared" si="49"/>
        <v>0</v>
      </c>
      <c r="R203" s="561"/>
      <c r="S203" s="561"/>
      <c r="T203" s="561"/>
      <c r="U203" s="562">
        <f t="shared" si="50"/>
        <v>0</v>
      </c>
      <c r="V203" s="563">
        <f>IF(ISBLANK($B203),0,VLOOKUP($B203,Listen!$A$2:$C$44,2,FALSE))</f>
        <v>0</v>
      </c>
      <c r="W203" s="563">
        <f>IF(ISBLANK($B203),0,VLOOKUP($B203,Listen!$A$2:$C$44,3,FALSE))</f>
        <v>0</v>
      </c>
      <c r="X203" s="564">
        <f t="shared" ref="X203:X266" si="53">$V203</f>
        <v>0</v>
      </c>
      <c r="Y203" s="564">
        <f t="shared" si="52"/>
        <v>0</v>
      </c>
      <c r="Z203" s="564">
        <f t="shared" si="52"/>
        <v>0</v>
      </c>
      <c r="AA203" s="564">
        <f t="shared" si="52"/>
        <v>0</v>
      </c>
      <c r="AB203" s="564">
        <f t="shared" si="52"/>
        <v>0</v>
      </c>
      <c r="AC203" s="564">
        <f t="shared" si="52"/>
        <v>0</v>
      </c>
      <c r="AD203" s="564">
        <f t="shared" si="52"/>
        <v>0</v>
      </c>
      <c r="AE203" s="562">
        <f t="shared" si="51"/>
        <v>0</v>
      </c>
      <c r="AF203" s="565">
        <f>IF(C203=Allgemeines!$C$12,SAV!$U203-SAV!$AG203,HLOOKUP(Allgemeines!$C$12-1,$AH$4:$AN$300,ROW(C203)-3,FALSE)-$AG203)</f>
        <v>0</v>
      </c>
      <c r="AG203" s="565">
        <f>HLOOKUP(Allgemeines!$C$12,$AH$4:$AN$300,ROW(C203)-3,FALSE)</f>
        <v>0</v>
      </c>
      <c r="AH203" s="562">
        <f t="shared" si="42"/>
        <v>0</v>
      </c>
      <c r="AI203" s="562">
        <f t="shared" si="43"/>
        <v>0</v>
      </c>
      <c r="AJ203" s="562">
        <f t="shared" si="44"/>
        <v>0</v>
      </c>
      <c r="AK203" s="562">
        <f t="shared" si="45"/>
        <v>0</v>
      </c>
      <c r="AL203" s="562">
        <f t="shared" si="46"/>
        <v>0</v>
      </c>
      <c r="AM203" s="562">
        <f t="shared" si="47"/>
        <v>0</v>
      </c>
      <c r="AN203" s="562">
        <f t="shared" si="48"/>
        <v>0</v>
      </c>
      <c r="AO203" s="477"/>
    </row>
    <row r="204" spans="1:41" ht="13.8">
      <c r="A204" s="559"/>
      <c r="B204" s="559"/>
      <c r="C204" s="560"/>
      <c r="D204" s="561"/>
      <c r="E204" s="695"/>
      <c r="F204" s="561"/>
      <c r="G204" s="685">
        <f t="shared" si="41"/>
        <v>0</v>
      </c>
      <c r="H204" s="561"/>
      <c r="I204" s="561"/>
      <c r="J204" s="561"/>
      <c r="K204" s="561"/>
      <c r="L204" s="561"/>
      <c r="M204" s="561"/>
      <c r="N204" s="561"/>
      <c r="O204" s="561"/>
      <c r="P204" s="561"/>
      <c r="Q204" s="562">
        <f t="shared" si="49"/>
        <v>0</v>
      </c>
      <c r="R204" s="561"/>
      <c r="S204" s="561"/>
      <c r="T204" s="561"/>
      <c r="U204" s="562">
        <f t="shared" si="50"/>
        <v>0</v>
      </c>
      <c r="V204" s="563">
        <f>IF(ISBLANK($B204),0,VLOOKUP($B204,Listen!$A$2:$C$44,2,FALSE))</f>
        <v>0</v>
      </c>
      <c r="W204" s="563">
        <f>IF(ISBLANK($B204),0,VLOOKUP($B204,Listen!$A$2:$C$44,3,FALSE))</f>
        <v>0</v>
      </c>
      <c r="X204" s="564">
        <f t="shared" si="53"/>
        <v>0</v>
      </c>
      <c r="Y204" s="564">
        <f t="shared" si="52"/>
        <v>0</v>
      </c>
      <c r="Z204" s="564">
        <f t="shared" si="52"/>
        <v>0</v>
      </c>
      <c r="AA204" s="564">
        <f t="shared" si="52"/>
        <v>0</v>
      </c>
      <c r="AB204" s="564">
        <f t="shared" si="52"/>
        <v>0</v>
      </c>
      <c r="AC204" s="564">
        <f t="shared" si="52"/>
        <v>0</v>
      </c>
      <c r="AD204" s="564">
        <f t="shared" si="52"/>
        <v>0</v>
      </c>
      <c r="AE204" s="562">
        <f t="shared" si="51"/>
        <v>0</v>
      </c>
      <c r="AF204" s="565">
        <f>IF(C204=Allgemeines!$C$12,SAV!$U204-SAV!$AG204,HLOOKUP(Allgemeines!$C$12-1,$AH$4:$AN$300,ROW(C204)-3,FALSE)-$AG204)</f>
        <v>0</v>
      </c>
      <c r="AG204" s="565">
        <f>HLOOKUP(Allgemeines!$C$12,$AH$4:$AN$300,ROW(C204)-3,FALSE)</f>
        <v>0</v>
      </c>
      <c r="AH204" s="562">
        <f t="shared" si="42"/>
        <v>0</v>
      </c>
      <c r="AI204" s="562">
        <f t="shared" si="43"/>
        <v>0</v>
      </c>
      <c r="AJ204" s="562">
        <f t="shared" si="44"/>
        <v>0</v>
      </c>
      <c r="AK204" s="562">
        <f t="shared" si="45"/>
        <v>0</v>
      </c>
      <c r="AL204" s="562">
        <f t="shared" si="46"/>
        <v>0</v>
      </c>
      <c r="AM204" s="562">
        <f t="shared" si="47"/>
        <v>0</v>
      </c>
      <c r="AN204" s="562">
        <f t="shared" si="48"/>
        <v>0</v>
      </c>
      <c r="AO204" s="477"/>
    </row>
    <row r="205" spans="1:41" ht="13.8">
      <c r="A205" s="559"/>
      <c r="B205" s="559"/>
      <c r="C205" s="560"/>
      <c r="D205" s="561"/>
      <c r="E205" s="695"/>
      <c r="F205" s="561"/>
      <c r="G205" s="685">
        <f t="shared" si="41"/>
        <v>0</v>
      </c>
      <c r="H205" s="561"/>
      <c r="I205" s="561"/>
      <c r="J205" s="561"/>
      <c r="K205" s="561"/>
      <c r="L205" s="561"/>
      <c r="M205" s="561"/>
      <c r="N205" s="561"/>
      <c r="O205" s="561"/>
      <c r="P205" s="561"/>
      <c r="Q205" s="562">
        <f t="shared" si="49"/>
        <v>0</v>
      </c>
      <c r="R205" s="561"/>
      <c r="S205" s="561"/>
      <c r="T205" s="561"/>
      <c r="U205" s="562">
        <f t="shared" si="50"/>
        <v>0</v>
      </c>
      <c r="V205" s="563">
        <f>IF(ISBLANK($B205),0,VLOOKUP($B205,Listen!$A$2:$C$44,2,FALSE))</f>
        <v>0</v>
      </c>
      <c r="W205" s="563">
        <f>IF(ISBLANK($B205),0,VLOOKUP($B205,Listen!$A$2:$C$44,3,FALSE))</f>
        <v>0</v>
      </c>
      <c r="X205" s="564">
        <f t="shared" si="53"/>
        <v>0</v>
      </c>
      <c r="Y205" s="564">
        <f t="shared" si="52"/>
        <v>0</v>
      </c>
      <c r="Z205" s="564">
        <f t="shared" si="52"/>
        <v>0</v>
      </c>
      <c r="AA205" s="564">
        <f t="shared" si="52"/>
        <v>0</v>
      </c>
      <c r="AB205" s="564">
        <f t="shared" si="52"/>
        <v>0</v>
      </c>
      <c r="AC205" s="564">
        <f t="shared" si="52"/>
        <v>0</v>
      </c>
      <c r="AD205" s="564">
        <f t="shared" si="52"/>
        <v>0</v>
      </c>
      <c r="AE205" s="562">
        <f t="shared" si="51"/>
        <v>0</v>
      </c>
      <c r="AF205" s="565">
        <f>IF(C205=Allgemeines!$C$12,SAV!$U205-SAV!$AG205,HLOOKUP(Allgemeines!$C$12-1,$AH$4:$AN$300,ROW(C205)-3,FALSE)-$AG205)</f>
        <v>0</v>
      </c>
      <c r="AG205" s="565">
        <f>HLOOKUP(Allgemeines!$C$12,$AH$4:$AN$300,ROW(C205)-3,FALSE)</f>
        <v>0</v>
      </c>
      <c r="AH205" s="562">
        <f t="shared" si="42"/>
        <v>0</v>
      </c>
      <c r="AI205" s="562">
        <f t="shared" si="43"/>
        <v>0</v>
      </c>
      <c r="AJ205" s="562">
        <f t="shared" si="44"/>
        <v>0</v>
      </c>
      <c r="AK205" s="562">
        <f t="shared" si="45"/>
        <v>0</v>
      </c>
      <c r="AL205" s="562">
        <f t="shared" si="46"/>
        <v>0</v>
      </c>
      <c r="AM205" s="562">
        <f t="shared" si="47"/>
        <v>0</v>
      </c>
      <c r="AN205" s="562">
        <f t="shared" si="48"/>
        <v>0</v>
      </c>
      <c r="AO205" s="477"/>
    </row>
    <row r="206" spans="1:41" ht="13.8">
      <c r="A206" s="559"/>
      <c r="B206" s="559"/>
      <c r="C206" s="560"/>
      <c r="D206" s="561"/>
      <c r="E206" s="695"/>
      <c r="F206" s="561"/>
      <c r="G206" s="685">
        <f t="shared" si="41"/>
        <v>0</v>
      </c>
      <c r="H206" s="561"/>
      <c r="I206" s="561"/>
      <c r="J206" s="561"/>
      <c r="K206" s="561"/>
      <c r="L206" s="561"/>
      <c r="M206" s="561"/>
      <c r="N206" s="561"/>
      <c r="O206" s="561"/>
      <c r="P206" s="561"/>
      <c r="Q206" s="562">
        <f t="shared" si="49"/>
        <v>0</v>
      </c>
      <c r="R206" s="561"/>
      <c r="S206" s="561"/>
      <c r="T206" s="561"/>
      <c r="U206" s="562">
        <f t="shared" si="50"/>
        <v>0</v>
      </c>
      <c r="V206" s="563">
        <f>IF(ISBLANK($B206),0,VLOOKUP($B206,Listen!$A$2:$C$44,2,FALSE))</f>
        <v>0</v>
      </c>
      <c r="W206" s="563">
        <f>IF(ISBLANK($B206),0,VLOOKUP($B206,Listen!$A$2:$C$44,3,FALSE))</f>
        <v>0</v>
      </c>
      <c r="X206" s="564">
        <f t="shared" si="53"/>
        <v>0</v>
      </c>
      <c r="Y206" s="564">
        <f t="shared" si="52"/>
        <v>0</v>
      </c>
      <c r="Z206" s="564">
        <f t="shared" si="52"/>
        <v>0</v>
      </c>
      <c r="AA206" s="564">
        <f t="shared" si="52"/>
        <v>0</v>
      </c>
      <c r="AB206" s="564">
        <f t="shared" si="52"/>
        <v>0</v>
      </c>
      <c r="AC206" s="564">
        <f t="shared" si="52"/>
        <v>0</v>
      </c>
      <c r="AD206" s="564">
        <f t="shared" si="52"/>
        <v>0</v>
      </c>
      <c r="AE206" s="562">
        <f t="shared" si="51"/>
        <v>0</v>
      </c>
      <c r="AF206" s="565">
        <f>IF(C206=Allgemeines!$C$12,SAV!$U206-SAV!$AG206,HLOOKUP(Allgemeines!$C$12-1,$AH$4:$AN$300,ROW(C206)-3,FALSE)-$AG206)</f>
        <v>0</v>
      </c>
      <c r="AG206" s="565">
        <f>HLOOKUP(Allgemeines!$C$12,$AH$4:$AN$300,ROW(C206)-3,FALSE)</f>
        <v>0</v>
      </c>
      <c r="AH206" s="562">
        <f t="shared" si="42"/>
        <v>0</v>
      </c>
      <c r="AI206" s="562">
        <f t="shared" si="43"/>
        <v>0</v>
      </c>
      <c r="AJ206" s="562">
        <f t="shared" si="44"/>
        <v>0</v>
      </c>
      <c r="AK206" s="562">
        <f t="shared" si="45"/>
        <v>0</v>
      </c>
      <c r="AL206" s="562">
        <f t="shared" si="46"/>
        <v>0</v>
      </c>
      <c r="AM206" s="562">
        <f t="shared" si="47"/>
        <v>0</v>
      </c>
      <c r="AN206" s="562">
        <f t="shared" si="48"/>
        <v>0</v>
      </c>
      <c r="AO206" s="477"/>
    </row>
    <row r="207" spans="1:41" ht="13.8">
      <c r="A207" s="559"/>
      <c r="B207" s="559"/>
      <c r="C207" s="560"/>
      <c r="D207" s="561"/>
      <c r="E207" s="695"/>
      <c r="F207" s="561"/>
      <c r="G207" s="685">
        <f t="shared" si="41"/>
        <v>0</v>
      </c>
      <c r="H207" s="561"/>
      <c r="I207" s="561"/>
      <c r="J207" s="561"/>
      <c r="K207" s="561"/>
      <c r="L207" s="561"/>
      <c r="M207" s="561"/>
      <c r="N207" s="561"/>
      <c r="O207" s="561"/>
      <c r="P207" s="561"/>
      <c r="Q207" s="562">
        <f t="shared" si="49"/>
        <v>0</v>
      </c>
      <c r="R207" s="561"/>
      <c r="S207" s="561"/>
      <c r="T207" s="561"/>
      <c r="U207" s="562">
        <f t="shared" si="50"/>
        <v>0</v>
      </c>
      <c r="V207" s="563">
        <f>IF(ISBLANK($B207),0,VLOOKUP($B207,Listen!$A$2:$C$44,2,FALSE))</f>
        <v>0</v>
      </c>
      <c r="W207" s="563">
        <f>IF(ISBLANK($B207),0,VLOOKUP($B207,Listen!$A$2:$C$44,3,FALSE))</f>
        <v>0</v>
      </c>
      <c r="X207" s="564">
        <f t="shared" si="53"/>
        <v>0</v>
      </c>
      <c r="Y207" s="564">
        <f t="shared" si="52"/>
        <v>0</v>
      </c>
      <c r="Z207" s="564">
        <f t="shared" si="52"/>
        <v>0</v>
      </c>
      <c r="AA207" s="564">
        <f t="shared" si="52"/>
        <v>0</v>
      </c>
      <c r="AB207" s="564">
        <f t="shared" si="52"/>
        <v>0</v>
      </c>
      <c r="AC207" s="564">
        <f t="shared" si="52"/>
        <v>0</v>
      </c>
      <c r="AD207" s="564">
        <f t="shared" si="52"/>
        <v>0</v>
      </c>
      <c r="AE207" s="562">
        <f t="shared" si="51"/>
        <v>0</v>
      </c>
      <c r="AF207" s="565">
        <f>IF(C207=Allgemeines!$C$12,SAV!$U207-SAV!$AG207,HLOOKUP(Allgemeines!$C$12-1,$AH$4:$AN$300,ROW(C207)-3,FALSE)-$AG207)</f>
        <v>0</v>
      </c>
      <c r="AG207" s="565">
        <f>HLOOKUP(Allgemeines!$C$12,$AH$4:$AN$300,ROW(C207)-3,FALSE)</f>
        <v>0</v>
      </c>
      <c r="AH207" s="562">
        <f t="shared" si="42"/>
        <v>0</v>
      </c>
      <c r="AI207" s="562">
        <f t="shared" si="43"/>
        <v>0</v>
      </c>
      <c r="AJ207" s="562">
        <f t="shared" si="44"/>
        <v>0</v>
      </c>
      <c r="AK207" s="562">
        <f t="shared" si="45"/>
        <v>0</v>
      </c>
      <c r="AL207" s="562">
        <f t="shared" si="46"/>
        <v>0</v>
      </c>
      <c r="AM207" s="562">
        <f t="shared" si="47"/>
        <v>0</v>
      </c>
      <c r="AN207" s="562">
        <f t="shared" si="48"/>
        <v>0</v>
      </c>
      <c r="AO207" s="477"/>
    </row>
    <row r="208" spans="1:41" ht="13.8">
      <c r="A208" s="559"/>
      <c r="B208" s="559"/>
      <c r="C208" s="560"/>
      <c r="D208" s="561"/>
      <c r="E208" s="695"/>
      <c r="F208" s="561"/>
      <c r="G208" s="685">
        <f t="shared" si="41"/>
        <v>0</v>
      </c>
      <c r="H208" s="561"/>
      <c r="I208" s="561"/>
      <c r="J208" s="561"/>
      <c r="K208" s="561"/>
      <c r="L208" s="561"/>
      <c r="M208" s="561"/>
      <c r="N208" s="561"/>
      <c r="O208" s="561"/>
      <c r="P208" s="561"/>
      <c r="Q208" s="562">
        <f t="shared" si="49"/>
        <v>0</v>
      </c>
      <c r="R208" s="561"/>
      <c r="S208" s="561"/>
      <c r="T208" s="561"/>
      <c r="U208" s="562">
        <f t="shared" si="50"/>
        <v>0</v>
      </c>
      <c r="V208" s="563">
        <f>IF(ISBLANK($B208),0,VLOOKUP($B208,Listen!$A$2:$C$44,2,FALSE))</f>
        <v>0</v>
      </c>
      <c r="W208" s="563">
        <f>IF(ISBLANK($B208),0,VLOOKUP($B208,Listen!$A$2:$C$44,3,FALSE))</f>
        <v>0</v>
      </c>
      <c r="X208" s="564">
        <f t="shared" si="53"/>
        <v>0</v>
      </c>
      <c r="Y208" s="564">
        <f t="shared" si="52"/>
        <v>0</v>
      </c>
      <c r="Z208" s="564">
        <f t="shared" si="52"/>
        <v>0</v>
      </c>
      <c r="AA208" s="564">
        <f t="shared" si="52"/>
        <v>0</v>
      </c>
      <c r="AB208" s="564">
        <f t="shared" si="52"/>
        <v>0</v>
      </c>
      <c r="AC208" s="564">
        <f t="shared" si="52"/>
        <v>0</v>
      </c>
      <c r="AD208" s="564">
        <f t="shared" si="52"/>
        <v>0</v>
      </c>
      <c r="AE208" s="562">
        <f t="shared" si="51"/>
        <v>0</v>
      </c>
      <c r="AF208" s="565">
        <f>IF(C208=Allgemeines!$C$12,SAV!$U208-SAV!$AG208,HLOOKUP(Allgemeines!$C$12-1,$AH$4:$AN$300,ROW(C208)-3,FALSE)-$AG208)</f>
        <v>0</v>
      </c>
      <c r="AG208" s="565">
        <f>HLOOKUP(Allgemeines!$C$12,$AH$4:$AN$300,ROW(C208)-3,FALSE)</f>
        <v>0</v>
      </c>
      <c r="AH208" s="562">
        <f t="shared" si="42"/>
        <v>0</v>
      </c>
      <c r="AI208" s="562">
        <f t="shared" si="43"/>
        <v>0</v>
      </c>
      <c r="AJ208" s="562">
        <f t="shared" si="44"/>
        <v>0</v>
      </c>
      <c r="AK208" s="562">
        <f t="shared" si="45"/>
        <v>0</v>
      </c>
      <c r="AL208" s="562">
        <f t="shared" si="46"/>
        <v>0</v>
      </c>
      <c r="AM208" s="562">
        <f t="shared" si="47"/>
        <v>0</v>
      </c>
      <c r="AN208" s="562">
        <f t="shared" si="48"/>
        <v>0</v>
      </c>
      <c r="AO208" s="477"/>
    </row>
    <row r="209" spans="1:41" ht="13.8">
      <c r="A209" s="559"/>
      <c r="B209" s="559"/>
      <c r="C209" s="560"/>
      <c r="D209" s="561"/>
      <c r="E209" s="695"/>
      <c r="F209" s="561"/>
      <c r="G209" s="685">
        <f t="shared" si="41"/>
        <v>0</v>
      </c>
      <c r="H209" s="561"/>
      <c r="I209" s="561"/>
      <c r="J209" s="561"/>
      <c r="K209" s="561"/>
      <c r="L209" s="561"/>
      <c r="M209" s="561"/>
      <c r="N209" s="561"/>
      <c r="O209" s="561"/>
      <c r="P209" s="561"/>
      <c r="Q209" s="562">
        <f t="shared" si="49"/>
        <v>0</v>
      </c>
      <c r="R209" s="561"/>
      <c r="S209" s="561"/>
      <c r="T209" s="561"/>
      <c r="U209" s="562">
        <f t="shared" si="50"/>
        <v>0</v>
      </c>
      <c r="V209" s="563">
        <f>IF(ISBLANK($B209),0,VLOOKUP($B209,Listen!$A$2:$C$44,2,FALSE))</f>
        <v>0</v>
      </c>
      <c r="W209" s="563">
        <f>IF(ISBLANK($B209),0,VLOOKUP($B209,Listen!$A$2:$C$44,3,FALSE))</f>
        <v>0</v>
      </c>
      <c r="X209" s="564">
        <f t="shared" si="53"/>
        <v>0</v>
      </c>
      <c r="Y209" s="564">
        <f t="shared" si="52"/>
        <v>0</v>
      </c>
      <c r="Z209" s="564">
        <f t="shared" si="52"/>
        <v>0</v>
      </c>
      <c r="AA209" s="564">
        <f t="shared" si="52"/>
        <v>0</v>
      </c>
      <c r="AB209" s="564">
        <f t="shared" si="52"/>
        <v>0</v>
      </c>
      <c r="AC209" s="564">
        <f t="shared" si="52"/>
        <v>0</v>
      </c>
      <c r="AD209" s="564">
        <f t="shared" si="52"/>
        <v>0</v>
      </c>
      <c r="AE209" s="562">
        <f t="shared" si="51"/>
        <v>0</v>
      </c>
      <c r="AF209" s="565">
        <f>IF(C209=Allgemeines!$C$12,SAV!$U209-SAV!$AG209,HLOOKUP(Allgemeines!$C$12-1,$AH$4:$AN$300,ROW(C209)-3,FALSE)-$AG209)</f>
        <v>0</v>
      </c>
      <c r="AG209" s="565">
        <f>HLOOKUP(Allgemeines!$C$12,$AH$4:$AN$300,ROW(C209)-3,FALSE)</f>
        <v>0</v>
      </c>
      <c r="AH209" s="562">
        <f t="shared" si="42"/>
        <v>0</v>
      </c>
      <c r="AI209" s="562">
        <f t="shared" si="43"/>
        <v>0</v>
      </c>
      <c r="AJ209" s="562">
        <f t="shared" si="44"/>
        <v>0</v>
      </c>
      <c r="AK209" s="562">
        <f t="shared" si="45"/>
        <v>0</v>
      </c>
      <c r="AL209" s="562">
        <f t="shared" si="46"/>
        <v>0</v>
      </c>
      <c r="AM209" s="562">
        <f t="shared" si="47"/>
        <v>0</v>
      </c>
      <c r="AN209" s="562">
        <f t="shared" si="48"/>
        <v>0</v>
      </c>
      <c r="AO209" s="477"/>
    </row>
    <row r="210" spans="1:41" ht="13.8">
      <c r="A210" s="559"/>
      <c r="B210" s="559"/>
      <c r="C210" s="560"/>
      <c r="D210" s="561"/>
      <c r="E210" s="695"/>
      <c r="F210" s="561"/>
      <c r="G210" s="685">
        <f t="shared" si="41"/>
        <v>0</v>
      </c>
      <c r="H210" s="561"/>
      <c r="I210" s="561"/>
      <c r="J210" s="561"/>
      <c r="K210" s="561"/>
      <c r="L210" s="561"/>
      <c r="M210" s="561"/>
      <c r="N210" s="561"/>
      <c r="O210" s="561"/>
      <c r="P210" s="561"/>
      <c r="Q210" s="562">
        <f t="shared" si="49"/>
        <v>0</v>
      </c>
      <c r="R210" s="561"/>
      <c r="S210" s="561"/>
      <c r="T210" s="561"/>
      <c r="U210" s="562">
        <f t="shared" si="50"/>
        <v>0</v>
      </c>
      <c r="V210" s="563">
        <f>IF(ISBLANK($B210),0,VLOOKUP($B210,Listen!$A$2:$C$44,2,FALSE))</f>
        <v>0</v>
      </c>
      <c r="W210" s="563">
        <f>IF(ISBLANK($B210),0,VLOOKUP($B210,Listen!$A$2:$C$44,3,FALSE))</f>
        <v>0</v>
      </c>
      <c r="X210" s="564">
        <f t="shared" si="53"/>
        <v>0</v>
      </c>
      <c r="Y210" s="564">
        <f t="shared" si="52"/>
        <v>0</v>
      </c>
      <c r="Z210" s="564">
        <f t="shared" si="52"/>
        <v>0</v>
      </c>
      <c r="AA210" s="564">
        <f t="shared" si="52"/>
        <v>0</v>
      </c>
      <c r="AB210" s="564">
        <f t="shared" si="52"/>
        <v>0</v>
      </c>
      <c r="AC210" s="564">
        <f t="shared" si="52"/>
        <v>0</v>
      </c>
      <c r="AD210" s="564">
        <f t="shared" si="52"/>
        <v>0</v>
      </c>
      <c r="AE210" s="562">
        <f t="shared" si="51"/>
        <v>0</v>
      </c>
      <c r="AF210" s="565">
        <f>IF(C210=Allgemeines!$C$12,SAV!$U210-SAV!$AG210,HLOOKUP(Allgemeines!$C$12-1,$AH$4:$AN$300,ROW(C210)-3,FALSE)-$AG210)</f>
        <v>0</v>
      </c>
      <c r="AG210" s="565">
        <f>HLOOKUP(Allgemeines!$C$12,$AH$4:$AN$300,ROW(C210)-3,FALSE)</f>
        <v>0</v>
      </c>
      <c r="AH210" s="562">
        <f t="shared" si="42"/>
        <v>0</v>
      </c>
      <c r="AI210" s="562">
        <f t="shared" si="43"/>
        <v>0</v>
      </c>
      <c r="AJ210" s="562">
        <f t="shared" si="44"/>
        <v>0</v>
      </c>
      <c r="AK210" s="562">
        <f t="shared" si="45"/>
        <v>0</v>
      </c>
      <c r="AL210" s="562">
        <f t="shared" si="46"/>
        <v>0</v>
      </c>
      <c r="AM210" s="562">
        <f t="shared" si="47"/>
        <v>0</v>
      </c>
      <c r="AN210" s="562">
        <f t="shared" si="48"/>
        <v>0</v>
      </c>
      <c r="AO210" s="477"/>
    </row>
    <row r="211" spans="1:41" ht="13.8">
      <c r="A211" s="559"/>
      <c r="B211" s="559"/>
      <c r="C211" s="560"/>
      <c r="D211" s="561"/>
      <c r="E211" s="695"/>
      <c r="F211" s="561"/>
      <c r="G211" s="685">
        <f t="shared" si="41"/>
        <v>0</v>
      </c>
      <c r="H211" s="561"/>
      <c r="I211" s="561"/>
      <c r="J211" s="561"/>
      <c r="K211" s="561"/>
      <c r="L211" s="561"/>
      <c r="M211" s="561"/>
      <c r="N211" s="561"/>
      <c r="O211" s="561"/>
      <c r="P211" s="561"/>
      <c r="Q211" s="562">
        <f t="shared" si="49"/>
        <v>0</v>
      </c>
      <c r="R211" s="561"/>
      <c r="S211" s="561"/>
      <c r="T211" s="561"/>
      <c r="U211" s="562">
        <f t="shared" si="50"/>
        <v>0</v>
      </c>
      <c r="V211" s="563">
        <f>IF(ISBLANK($B211),0,VLOOKUP($B211,Listen!$A$2:$C$44,2,FALSE))</f>
        <v>0</v>
      </c>
      <c r="W211" s="563">
        <f>IF(ISBLANK($B211),0,VLOOKUP($B211,Listen!$A$2:$C$44,3,FALSE))</f>
        <v>0</v>
      </c>
      <c r="X211" s="564">
        <f t="shared" si="53"/>
        <v>0</v>
      </c>
      <c r="Y211" s="564">
        <f t="shared" si="52"/>
        <v>0</v>
      </c>
      <c r="Z211" s="564">
        <f t="shared" si="52"/>
        <v>0</v>
      </c>
      <c r="AA211" s="564">
        <f t="shared" si="52"/>
        <v>0</v>
      </c>
      <c r="AB211" s="564">
        <f t="shared" si="52"/>
        <v>0</v>
      </c>
      <c r="AC211" s="564">
        <f t="shared" si="52"/>
        <v>0</v>
      </c>
      <c r="AD211" s="564">
        <f t="shared" si="52"/>
        <v>0</v>
      </c>
      <c r="AE211" s="562">
        <f t="shared" si="51"/>
        <v>0</v>
      </c>
      <c r="AF211" s="565">
        <f>IF(C211=Allgemeines!$C$12,SAV!$U211-SAV!$AG211,HLOOKUP(Allgemeines!$C$12-1,$AH$4:$AN$300,ROW(C211)-3,FALSE)-$AG211)</f>
        <v>0</v>
      </c>
      <c r="AG211" s="565">
        <f>HLOOKUP(Allgemeines!$C$12,$AH$4:$AN$300,ROW(C211)-3,FALSE)</f>
        <v>0</v>
      </c>
      <c r="AH211" s="562">
        <f t="shared" si="42"/>
        <v>0</v>
      </c>
      <c r="AI211" s="562">
        <f t="shared" si="43"/>
        <v>0</v>
      </c>
      <c r="AJ211" s="562">
        <f t="shared" si="44"/>
        <v>0</v>
      </c>
      <c r="AK211" s="562">
        <f t="shared" si="45"/>
        <v>0</v>
      </c>
      <c r="AL211" s="562">
        <f t="shared" si="46"/>
        <v>0</v>
      </c>
      <c r="AM211" s="562">
        <f t="shared" si="47"/>
        <v>0</v>
      </c>
      <c r="AN211" s="562">
        <f t="shared" si="48"/>
        <v>0</v>
      </c>
      <c r="AO211" s="477"/>
    </row>
    <row r="212" spans="1:41" ht="13.8">
      <c r="A212" s="559"/>
      <c r="B212" s="559"/>
      <c r="C212" s="560"/>
      <c r="D212" s="561"/>
      <c r="E212" s="695"/>
      <c r="F212" s="561"/>
      <c r="G212" s="685">
        <f t="shared" si="41"/>
        <v>0</v>
      </c>
      <c r="H212" s="561"/>
      <c r="I212" s="561"/>
      <c r="J212" s="561"/>
      <c r="K212" s="561"/>
      <c r="L212" s="561"/>
      <c r="M212" s="561"/>
      <c r="N212" s="561"/>
      <c r="O212" s="561"/>
      <c r="P212" s="561"/>
      <c r="Q212" s="562">
        <f t="shared" si="49"/>
        <v>0</v>
      </c>
      <c r="R212" s="561"/>
      <c r="S212" s="561"/>
      <c r="T212" s="561"/>
      <c r="U212" s="562">
        <f t="shared" si="50"/>
        <v>0</v>
      </c>
      <c r="V212" s="563">
        <f>IF(ISBLANK($B212),0,VLOOKUP($B212,Listen!$A$2:$C$44,2,FALSE))</f>
        <v>0</v>
      </c>
      <c r="W212" s="563">
        <f>IF(ISBLANK($B212),0,VLOOKUP($B212,Listen!$A$2:$C$44,3,FALSE))</f>
        <v>0</v>
      </c>
      <c r="X212" s="564">
        <f t="shared" si="53"/>
        <v>0</v>
      </c>
      <c r="Y212" s="564">
        <f t="shared" si="52"/>
        <v>0</v>
      </c>
      <c r="Z212" s="564">
        <f t="shared" si="52"/>
        <v>0</v>
      </c>
      <c r="AA212" s="564">
        <f t="shared" si="52"/>
        <v>0</v>
      </c>
      <c r="AB212" s="564">
        <f t="shared" si="52"/>
        <v>0</v>
      </c>
      <c r="AC212" s="564">
        <f t="shared" si="52"/>
        <v>0</v>
      </c>
      <c r="AD212" s="564">
        <f t="shared" si="52"/>
        <v>0</v>
      </c>
      <c r="AE212" s="562">
        <f t="shared" si="51"/>
        <v>0</v>
      </c>
      <c r="AF212" s="565">
        <f>IF(C212=Allgemeines!$C$12,SAV!$U212-SAV!$AG212,HLOOKUP(Allgemeines!$C$12-1,$AH$4:$AN$300,ROW(C212)-3,FALSE)-$AG212)</f>
        <v>0</v>
      </c>
      <c r="AG212" s="565">
        <f>HLOOKUP(Allgemeines!$C$12,$AH$4:$AN$300,ROW(C212)-3,FALSE)</f>
        <v>0</v>
      </c>
      <c r="AH212" s="562">
        <f t="shared" si="42"/>
        <v>0</v>
      </c>
      <c r="AI212" s="562">
        <f t="shared" si="43"/>
        <v>0</v>
      </c>
      <c r="AJ212" s="562">
        <f t="shared" si="44"/>
        <v>0</v>
      </c>
      <c r="AK212" s="562">
        <f t="shared" si="45"/>
        <v>0</v>
      </c>
      <c r="AL212" s="562">
        <f t="shared" si="46"/>
        <v>0</v>
      </c>
      <c r="AM212" s="562">
        <f t="shared" si="47"/>
        <v>0</v>
      </c>
      <c r="AN212" s="562">
        <f t="shared" si="48"/>
        <v>0</v>
      </c>
      <c r="AO212" s="477"/>
    </row>
    <row r="213" spans="1:41" ht="13.8">
      <c r="A213" s="559"/>
      <c r="B213" s="559"/>
      <c r="C213" s="560"/>
      <c r="D213" s="561"/>
      <c r="E213" s="695"/>
      <c r="F213" s="561"/>
      <c r="G213" s="685">
        <f t="shared" si="41"/>
        <v>0</v>
      </c>
      <c r="H213" s="561"/>
      <c r="I213" s="561"/>
      <c r="J213" s="561"/>
      <c r="K213" s="561"/>
      <c r="L213" s="561"/>
      <c r="M213" s="561"/>
      <c r="N213" s="561"/>
      <c r="O213" s="561"/>
      <c r="P213" s="561"/>
      <c r="Q213" s="562">
        <f t="shared" si="49"/>
        <v>0</v>
      </c>
      <c r="R213" s="561"/>
      <c r="S213" s="561"/>
      <c r="T213" s="561"/>
      <c r="U213" s="562">
        <f t="shared" si="50"/>
        <v>0</v>
      </c>
      <c r="V213" s="563">
        <f>IF(ISBLANK($B213),0,VLOOKUP($B213,Listen!$A$2:$C$44,2,FALSE))</f>
        <v>0</v>
      </c>
      <c r="W213" s="563">
        <f>IF(ISBLANK($B213),0,VLOOKUP($B213,Listen!$A$2:$C$44,3,FALSE))</f>
        <v>0</v>
      </c>
      <c r="X213" s="564">
        <f t="shared" si="53"/>
        <v>0</v>
      </c>
      <c r="Y213" s="564">
        <f t="shared" si="52"/>
        <v>0</v>
      </c>
      <c r="Z213" s="564">
        <f t="shared" si="52"/>
        <v>0</v>
      </c>
      <c r="AA213" s="564">
        <f t="shared" si="52"/>
        <v>0</v>
      </c>
      <c r="AB213" s="564">
        <f t="shared" si="52"/>
        <v>0</v>
      </c>
      <c r="AC213" s="564">
        <f t="shared" si="52"/>
        <v>0</v>
      </c>
      <c r="AD213" s="564">
        <f t="shared" si="52"/>
        <v>0</v>
      </c>
      <c r="AE213" s="562">
        <f t="shared" si="51"/>
        <v>0</v>
      </c>
      <c r="AF213" s="565">
        <f>IF(C213=Allgemeines!$C$12,SAV!$U213-SAV!$AG213,HLOOKUP(Allgemeines!$C$12-1,$AH$4:$AN$300,ROW(C213)-3,FALSE)-$AG213)</f>
        <v>0</v>
      </c>
      <c r="AG213" s="565">
        <f>HLOOKUP(Allgemeines!$C$12,$AH$4:$AN$300,ROW(C213)-3,FALSE)</f>
        <v>0</v>
      </c>
      <c r="AH213" s="562">
        <f t="shared" si="42"/>
        <v>0</v>
      </c>
      <c r="AI213" s="562">
        <f t="shared" si="43"/>
        <v>0</v>
      </c>
      <c r="AJ213" s="562">
        <f t="shared" si="44"/>
        <v>0</v>
      </c>
      <c r="AK213" s="562">
        <f t="shared" si="45"/>
        <v>0</v>
      </c>
      <c r="AL213" s="562">
        <f t="shared" si="46"/>
        <v>0</v>
      </c>
      <c r="AM213" s="562">
        <f t="shared" si="47"/>
        <v>0</v>
      </c>
      <c r="AN213" s="562">
        <f t="shared" si="48"/>
        <v>0</v>
      </c>
      <c r="AO213" s="477"/>
    </row>
    <row r="214" spans="1:41" ht="13.8">
      <c r="A214" s="559"/>
      <c r="B214" s="559"/>
      <c r="C214" s="560"/>
      <c r="D214" s="561"/>
      <c r="E214" s="695"/>
      <c r="F214" s="561"/>
      <c r="G214" s="685">
        <f t="shared" si="41"/>
        <v>0</v>
      </c>
      <c r="H214" s="561"/>
      <c r="I214" s="561"/>
      <c r="J214" s="561"/>
      <c r="K214" s="561"/>
      <c r="L214" s="561"/>
      <c r="M214" s="561"/>
      <c r="N214" s="561"/>
      <c r="O214" s="561"/>
      <c r="P214" s="561"/>
      <c r="Q214" s="562">
        <f t="shared" si="49"/>
        <v>0</v>
      </c>
      <c r="R214" s="561"/>
      <c r="S214" s="561"/>
      <c r="T214" s="561"/>
      <c r="U214" s="562">
        <f t="shared" si="50"/>
        <v>0</v>
      </c>
      <c r="V214" s="563">
        <f>IF(ISBLANK($B214),0,VLOOKUP($B214,Listen!$A$2:$C$44,2,FALSE))</f>
        <v>0</v>
      </c>
      <c r="W214" s="563">
        <f>IF(ISBLANK($B214),0,VLOOKUP($B214,Listen!$A$2:$C$44,3,FALSE))</f>
        <v>0</v>
      </c>
      <c r="X214" s="564">
        <f t="shared" si="53"/>
        <v>0</v>
      </c>
      <c r="Y214" s="564">
        <f t="shared" si="52"/>
        <v>0</v>
      </c>
      <c r="Z214" s="564">
        <f t="shared" si="52"/>
        <v>0</v>
      </c>
      <c r="AA214" s="564">
        <f t="shared" si="52"/>
        <v>0</v>
      </c>
      <c r="AB214" s="564">
        <f t="shared" si="52"/>
        <v>0</v>
      </c>
      <c r="AC214" s="564">
        <f t="shared" si="52"/>
        <v>0</v>
      </c>
      <c r="AD214" s="564">
        <f t="shared" si="52"/>
        <v>0</v>
      </c>
      <c r="AE214" s="562">
        <f t="shared" si="51"/>
        <v>0</v>
      </c>
      <c r="AF214" s="565">
        <f>IF(C214=Allgemeines!$C$12,SAV!$U214-SAV!$AG214,HLOOKUP(Allgemeines!$C$12-1,$AH$4:$AN$300,ROW(C214)-3,FALSE)-$AG214)</f>
        <v>0</v>
      </c>
      <c r="AG214" s="565">
        <f>HLOOKUP(Allgemeines!$C$12,$AH$4:$AN$300,ROW(C214)-3,FALSE)</f>
        <v>0</v>
      </c>
      <c r="AH214" s="562">
        <f t="shared" si="42"/>
        <v>0</v>
      </c>
      <c r="AI214" s="562">
        <f t="shared" si="43"/>
        <v>0</v>
      </c>
      <c r="AJ214" s="562">
        <f t="shared" si="44"/>
        <v>0</v>
      </c>
      <c r="AK214" s="562">
        <f t="shared" si="45"/>
        <v>0</v>
      </c>
      <c r="AL214" s="562">
        <f t="shared" si="46"/>
        <v>0</v>
      </c>
      <c r="AM214" s="562">
        <f t="shared" si="47"/>
        <v>0</v>
      </c>
      <c r="AN214" s="562">
        <f t="shared" si="48"/>
        <v>0</v>
      </c>
      <c r="AO214" s="477"/>
    </row>
    <row r="215" spans="1:41" ht="13.8">
      <c r="A215" s="559"/>
      <c r="B215" s="559"/>
      <c r="C215" s="560"/>
      <c r="D215" s="561"/>
      <c r="E215" s="695"/>
      <c r="F215" s="561"/>
      <c r="G215" s="685">
        <f t="shared" si="41"/>
        <v>0</v>
      </c>
      <c r="H215" s="561"/>
      <c r="I215" s="561"/>
      <c r="J215" s="561"/>
      <c r="K215" s="561"/>
      <c r="L215" s="561"/>
      <c r="M215" s="561"/>
      <c r="N215" s="561"/>
      <c r="O215" s="561"/>
      <c r="P215" s="561"/>
      <c r="Q215" s="562">
        <f t="shared" si="49"/>
        <v>0</v>
      </c>
      <c r="R215" s="561"/>
      <c r="S215" s="561"/>
      <c r="T215" s="561"/>
      <c r="U215" s="562">
        <f t="shared" si="50"/>
        <v>0</v>
      </c>
      <c r="V215" s="563">
        <f>IF(ISBLANK($B215),0,VLOOKUP($B215,Listen!$A$2:$C$44,2,FALSE))</f>
        <v>0</v>
      </c>
      <c r="W215" s="563">
        <f>IF(ISBLANK($B215),0,VLOOKUP($B215,Listen!$A$2:$C$44,3,FALSE))</f>
        <v>0</v>
      </c>
      <c r="X215" s="564">
        <f t="shared" si="53"/>
        <v>0</v>
      </c>
      <c r="Y215" s="564">
        <f t="shared" si="52"/>
        <v>0</v>
      </c>
      <c r="Z215" s="564">
        <f t="shared" si="52"/>
        <v>0</v>
      </c>
      <c r="AA215" s="564">
        <f t="shared" si="52"/>
        <v>0</v>
      </c>
      <c r="AB215" s="564">
        <f t="shared" si="52"/>
        <v>0</v>
      </c>
      <c r="AC215" s="564">
        <f t="shared" si="52"/>
        <v>0</v>
      </c>
      <c r="AD215" s="564">
        <f t="shared" si="52"/>
        <v>0</v>
      </c>
      <c r="AE215" s="562">
        <f t="shared" si="51"/>
        <v>0</v>
      </c>
      <c r="AF215" s="565">
        <f>IF(C215=Allgemeines!$C$12,SAV!$U215-SAV!$AG215,HLOOKUP(Allgemeines!$C$12-1,$AH$4:$AN$300,ROW(C215)-3,FALSE)-$AG215)</f>
        <v>0</v>
      </c>
      <c r="AG215" s="565">
        <f>HLOOKUP(Allgemeines!$C$12,$AH$4:$AN$300,ROW(C215)-3,FALSE)</f>
        <v>0</v>
      </c>
      <c r="AH215" s="562">
        <f t="shared" si="42"/>
        <v>0</v>
      </c>
      <c r="AI215" s="562">
        <f t="shared" si="43"/>
        <v>0</v>
      </c>
      <c r="AJ215" s="562">
        <f t="shared" si="44"/>
        <v>0</v>
      </c>
      <c r="AK215" s="562">
        <f t="shared" si="45"/>
        <v>0</v>
      </c>
      <c r="AL215" s="562">
        <f t="shared" si="46"/>
        <v>0</v>
      </c>
      <c r="AM215" s="562">
        <f t="shared" si="47"/>
        <v>0</v>
      </c>
      <c r="AN215" s="562">
        <f t="shared" si="48"/>
        <v>0</v>
      </c>
      <c r="AO215" s="477"/>
    </row>
    <row r="216" spans="1:41" ht="13.8">
      <c r="A216" s="559"/>
      <c r="B216" s="559"/>
      <c r="C216" s="560"/>
      <c r="D216" s="561"/>
      <c r="E216" s="695"/>
      <c r="F216" s="561"/>
      <c r="G216" s="685">
        <f t="shared" si="41"/>
        <v>0</v>
      </c>
      <c r="H216" s="561"/>
      <c r="I216" s="561"/>
      <c r="J216" s="561"/>
      <c r="K216" s="561"/>
      <c r="L216" s="561"/>
      <c r="M216" s="561"/>
      <c r="N216" s="561"/>
      <c r="O216" s="561"/>
      <c r="P216" s="561"/>
      <c r="Q216" s="562">
        <f t="shared" si="49"/>
        <v>0</v>
      </c>
      <c r="R216" s="561"/>
      <c r="S216" s="561"/>
      <c r="T216" s="561"/>
      <c r="U216" s="562">
        <f t="shared" si="50"/>
        <v>0</v>
      </c>
      <c r="V216" s="563">
        <f>IF(ISBLANK($B216),0,VLOOKUP($B216,Listen!$A$2:$C$44,2,FALSE))</f>
        <v>0</v>
      </c>
      <c r="W216" s="563">
        <f>IF(ISBLANK($B216),0,VLOOKUP($B216,Listen!$A$2:$C$44,3,FALSE))</f>
        <v>0</v>
      </c>
      <c r="X216" s="564">
        <f t="shared" si="53"/>
        <v>0</v>
      </c>
      <c r="Y216" s="564">
        <f t="shared" si="52"/>
        <v>0</v>
      </c>
      <c r="Z216" s="564">
        <f t="shared" si="52"/>
        <v>0</v>
      </c>
      <c r="AA216" s="564">
        <f t="shared" si="52"/>
        <v>0</v>
      </c>
      <c r="AB216" s="564">
        <f t="shared" si="52"/>
        <v>0</v>
      </c>
      <c r="AC216" s="564">
        <f t="shared" si="52"/>
        <v>0</v>
      </c>
      <c r="AD216" s="564">
        <f t="shared" si="52"/>
        <v>0</v>
      </c>
      <c r="AE216" s="562">
        <f t="shared" si="51"/>
        <v>0</v>
      </c>
      <c r="AF216" s="565">
        <f>IF(C216=Allgemeines!$C$12,SAV!$U216-SAV!$AG216,HLOOKUP(Allgemeines!$C$12-1,$AH$4:$AN$300,ROW(C216)-3,FALSE)-$AG216)</f>
        <v>0</v>
      </c>
      <c r="AG216" s="565">
        <f>HLOOKUP(Allgemeines!$C$12,$AH$4:$AN$300,ROW(C216)-3,FALSE)</f>
        <v>0</v>
      </c>
      <c r="AH216" s="562">
        <f t="shared" si="42"/>
        <v>0</v>
      </c>
      <c r="AI216" s="562">
        <f t="shared" si="43"/>
        <v>0</v>
      </c>
      <c r="AJ216" s="562">
        <f t="shared" si="44"/>
        <v>0</v>
      </c>
      <c r="AK216" s="562">
        <f t="shared" si="45"/>
        <v>0</v>
      </c>
      <c r="AL216" s="562">
        <f t="shared" si="46"/>
        <v>0</v>
      </c>
      <c r="AM216" s="562">
        <f t="shared" si="47"/>
        <v>0</v>
      </c>
      <c r="AN216" s="562">
        <f t="shared" si="48"/>
        <v>0</v>
      </c>
      <c r="AO216" s="477"/>
    </row>
    <row r="217" spans="1:41" ht="13.8">
      <c r="A217" s="559"/>
      <c r="B217" s="559"/>
      <c r="C217" s="560"/>
      <c r="D217" s="561"/>
      <c r="E217" s="695"/>
      <c r="F217" s="561"/>
      <c r="G217" s="685">
        <f t="shared" si="41"/>
        <v>0</v>
      </c>
      <c r="H217" s="561"/>
      <c r="I217" s="561"/>
      <c r="J217" s="561"/>
      <c r="K217" s="561"/>
      <c r="L217" s="561"/>
      <c r="M217" s="561"/>
      <c r="N217" s="561"/>
      <c r="O217" s="561"/>
      <c r="P217" s="561"/>
      <c r="Q217" s="562">
        <f t="shared" si="49"/>
        <v>0</v>
      </c>
      <c r="R217" s="561"/>
      <c r="S217" s="561"/>
      <c r="T217" s="561"/>
      <c r="U217" s="562">
        <f t="shared" si="50"/>
        <v>0</v>
      </c>
      <c r="V217" s="563">
        <f>IF(ISBLANK($B217),0,VLOOKUP($B217,Listen!$A$2:$C$44,2,FALSE))</f>
        <v>0</v>
      </c>
      <c r="W217" s="563">
        <f>IF(ISBLANK($B217),0,VLOOKUP($B217,Listen!$A$2:$C$44,3,FALSE))</f>
        <v>0</v>
      </c>
      <c r="X217" s="564">
        <f t="shared" si="53"/>
        <v>0</v>
      </c>
      <c r="Y217" s="564">
        <f t="shared" si="52"/>
        <v>0</v>
      </c>
      <c r="Z217" s="564">
        <f t="shared" si="52"/>
        <v>0</v>
      </c>
      <c r="AA217" s="564">
        <f t="shared" si="52"/>
        <v>0</v>
      </c>
      <c r="AB217" s="564">
        <f t="shared" si="52"/>
        <v>0</v>
      </c>
      <c r="AC217" s="564">
        <f t="shared" si="52"/>
        <v>0</v>
      </c>
      <c r="AD217" s="564">
        <f t="shared" si="52"/>
        <v>0</v>
      </c>
      <c r="AE217" s="562">
        <f t="shared" si="51"/>
        <v>0</v>
      </c>
      <c r="AF217" s="565">
        <f>IF(C217=Allgemeines!$C$12,SAV!$U217-SAV!$AG217,HLOOKUP(Allgemeines!$C$12-1,$AH$4:$AN$300,ROW(C217)-3,FALSE)-$AG217)</f>
        <v>0</v>
      </c>
      <c r="AG217" s="565">
        <f>HLOOKUP(Allgemeines!$C$12,$AH$4:$AN$300,ROW(C217)-3,FALSE)</f>
        <v>0</v>
      </c>
      <c r="AH217" s="562">
        <f t="shared" si="42"/>
        <v>0</v>
      </c>
      <c r="AI217" s="562">
        <f t="shared" si="43"/>
        <v>0</v>
      </c>
      <c r="AJ217" s="562">
        <f t="shared" si="44"/>
        <v>0</v>
      </c>
      <c r="AK217" s="562">
        <f t="shared" si="45"/>
        <v>0</v>
      </c>
      <c r="AL217" s="562">
        <f t="shared" si="46"/>
        <v>0</v>
      </c>
      <c r="AM217" s="562">
        <f t="shared" si="47"/>
        <v>0</v>
      </c>
      <c r="AN217" s="562">
        <f t="shared" si="48"/>
        <v>0</v>
      </c>
      <c r="AO217" s="477"/>
    </row>
    <row r="218" spans="1:41" ht="13.8">
      <c r="A218" s="559"/>
      <c r="B218" s="559"/>
      <c r="C218" s="560"/>
      <c r="D218" s="561"/>
      <c r="E218" s="695"/>
      <c r="F218" s="561"/>
      <c r="G218" s="685">
        <f t="shared" si="41"/>
        <v>0</v>
      </c>
      <c r="H218" s="561"/>
      <c r="I218" s="561"/>
      <c r="J218" s="561"/>
      <c r="K218" s="561"/>
      <c r="L218" s="561"/>
      <c r="M218" s="561"/>
      <c r="N218" s="561"/>
      <c r="O218" s="561"/>
      <c r="P218" s="561"/>
      <c r="Q218" s="562">
        <f t="shared" si="49"/>
        <v>0</v>
      </c>
      <c r="R218" s="561"/>
      <c r="S218" s="561"/>
      <c r="T218" s="561"/>
      <c r="U218" s="562">
        <f t="shared" si="50"/>
        <v>0</v>
      </c>
      <c r="V218" s="563">
        <f>IF(ISBLANK($B218),0,VLOOKUP($B218,Listen!$A$2:$C$44,2,FALSE))</f>
        <v>0</v>
      </c>
      <c r="W218" s="563">
        <f>IF(ISBLANK($B218),0,VLOOKUP($B218,Listen!$A$2:$C$44,3,FALSE))</f>
        <v>0</v>
      </c>
      <c r="X218" s="564">
        <f t="shared" si="53"/>
        <v>0</v>
      </c>
      <c r="Y218" s="564">
        <f t="shared" si="52"/>
        <v>0</v>
      </c>
      <c r="Z218" s="564">
        <f t="shared" si="52"/>
        <v>0</v>
      </c>
      <c r="AA218" s="564">
        <f t="shared" si="52"/>
        <v>0</v>
      </c>
      <c r="AB218" s="564">
        <f t="shared" si="52"/>
        <v>0</v>
      </c>
      <c r="AC218" s="564">
        <f t="shared" si="52"/>
        <v>0</v>
      </c>
      <c r="AD218" s="564">
        <f t="shared" si="52"/>
        <v>0</v>
      </c>
      <c r="AE218" s="562">
        <f t="shared" si="51"/>
        <v>0</v>
      </c>
      <c r="AF218" s="565">
        <f>IF(C218=Allgemeines!$C$12,SAV!$U218-SAV!$AG218,HLOOKUP(Allgemeines!$C$12-1,$AH$4:$AN$300,ROW(C218)-3,FALSE)-$AG218)</f>
        <v>0</v>
      </c>
      <c r="AG218" s="565">
        <f>HLOOKUP(Allgemeines!$C$12,$AH$4:$AN$300,ROW(C218)-3,FALSE)</f>
        <v>0</v>
      </c>
      <c r="AH218" s="562">
        <f t="shared" si="42"/>
        <v>0</v>
      </c>
      <c r="AI218" s="562">
        <f t="shared" si="43"/>
        <v>0</v>
      </c>
      <c r="AJ218" s="562">
        <f t="shared" si="44"/>
        <v>0</v>
      </c>
      <c r="AK218" s="562">
        <f t="shared" si="45"/>
        <v>0</v>
      </c>
      <c r="AL218" s="562">
        <f t="shared" si="46"/>
        <v>0</v>
      </c>
      <c r="AM218" s="562">
        <f t="shared" si="47"/>
        <v>0</v>
      </c>
      <c r="AN218" s="562">
        <f t="shared" si="48"/>
        <v>0</v>
      </c>
      <c r="AO218" s="477"/>
    </row>
    <row r="219" spans="1:41" ht="13.8">
      <c r="A219" s="559"/>
      <c r="B219" s="559"/>
      <c r="C219" s="560"/>
      <c r="D219" s="561"/>
      <c r="E219" s="695"/>
      <c r="F219" s="561"/>
      <c r="G219" s="685">
        <f t="shared" si="41"/>
        <v>0</v>
      </c>
      <c r="H219" s="561"/>
      <c r="I219" s="561"/>
      <c r="J219" s="561"/>
      <c r="K219" s="561"/>
      <c r="L219" s="561"/>
      <c r="M219" s="561"/>
      <c r="N219" s="561"/>
      <c r="O219" s="561"/>
      <c r="P219" s="561"/>
      <c r="Q219" s="562">
        <f t="shared" si="49"/>
        <v>0</v>
      </c>
      <c r="R219" s="561"/>
      <c r="S219" s="561"/>
      <c r="T219" s="561"/>
      <c r="U219" s="562">
        <f t="shared" si="50"/>
        <v>0</v>
      </c>
      <c r="V219" s="563">
        <f>IF(ISBLANK($B219),0,VLOOKUP($B219,Listen!$A$2:$C$44,2,FALSE))</f>
        <v>0</v>
      </c>
      <c r="W219" s="563">
        <f>IF(ISBLANK($B219),0,VLOOKUP($B219,Listen!$A$2:$C$44,3,FALSE))</f>
        <v>0</v>
      </c>
      <c r="X219" s="564">
        <f t="shared" si="53"/>
        <v>0</v>
      </c>
      <c r="Y219" s="564">
        <f t="shared" si="52"/>
        <v>0</v>
      </c>
      <c r="Z219" s="564">
        <f t="shared" si="52"/>
        <v>0</v>
      </c>
      <c r="AA219" s="564">
        <f t="shared" si="52"/>
        <v>0</v>
      </c>
      <c r="AB219" s="564">
        <f t="shared" si="52"/>
        <v>0</v>
      </c>
      <c r="AC219" s="564">
        <f t="shared" si="52"/>
        <v>0</v>
      </c>
      <c r="AD219" s="564">
        <f t="shared" si="52"/>
        <v>0</v>
      </c>
      <c r="AE219" s="562">
        <f t="shared" si="51"/>
        <v>0</v>
      </c>
      <c r="AF219" s="565">
        <f>IF(C219=Allgemeines!$C$12,SAV!$U219-SAV!$AG219,HLOOKUP(Allgemeines!$C$12-1,$AH$4:$AN$300,ROW(C219)-3,FALSE)-$AG219)</f>
        <v>0</v>
      </c>
      <c r="AG219" s="565">
        <f>HLOOKUP(Allgemeines!$C$12,$AH$4:$AN$300,ROW(C219)-3,FALSE)</f>
        <v>0</v>
      </c>
      <c r="AH219" s="562">
        <f t="shared" si="42"/>
        <v>0</v>
      </c>
      <c r="AI219" s="562">
        <f t="shared" si="43"/>
        <v>0</v>
      </c>
      <c r="AJ219" s="562">
        <f t="shared" si="44"/>
        <v>0</v>
      </c>
      <c r="AK219" s="562">
        <f t="shared" si="45"/>
        <v>0</v>
      </c>
      <c r="AL219" s="562">
        <f t="shared" si="46"/>
        <v>0</v>
      </c>
      <c r="AM219" s="562">
        <f t="shared" si="47"/>
        <v>0</v>
      </c>
      <c r="AN219" s="562">
        <f t="shared" si="48"/>
        <v>0</v>
      </c>
      <c r="AO219" s="477"/>
    </row>
    <row r="220" spans="1:41" ht="13.8">
      <c r="A220" s="559"/>
      <c r="B220" s="559"/>
      <c r="C220" s="560"/>
      <c r="D220" s="561"/>
      <c r="E220" s="695"/>
      <c r="F220" s="561"/>
      <c r="G220" s="685">
        <f t="shared" si="41"/>
        <v>0</v>
      </c>
      <c r="H220" s="561"/>
      <c r="I220" s="561"/>
      <c r="J220" s="561"/>
      <c r="K220" s="561"/>
      <c r="L220" s="561"/>
      <c r="M220" s="561"/>
      <c r="N220" s="561"/>
      <c r="O220" s="561"/>
      <c r="P220" s="561"/>
      <c r="Q220" s="562">
        <f t="shared" si="49"/>
        <v>0</v>
      </c>
      <c r="R220" s="561"/>
      <c r="S220" s="561"/>
      <c r="T220" s="561"/>
      <c r="U220" s="562">
        <f t="shared" si="50"/>
        <v>0</v>
      </c>
      <c r="V220" s="563">
        <f>IF(ISBLANK($B220),0,VLOOKUP($B220,Listen!$A$2:$C$44,2,FALSE))</f>
        <v>0</v>
      </c>
      <c r="W220" s="563">
        <f>IF(ISBLANK($B220),0,VLOOKUP($B220,Listen!$A$2:$C$44,3,FALSE))</f>
        <v>0</v>
      </c>
      <c r="X220" s="564">
        <f t="shared" si="53"/>
        <v>0</v>
      </c>
      <c r="Y220" s="564">
        <f t="shared" si="52"/>
        <v>0</v>
      </c>
      <c r="Z220" s="564">
        <f t="shared" si="52"/>
        <v>0</v>
      </c>
      <c r="AA220" s="564">
        <f t="shared" si="52"/>
        <v>0</v>
      </c>
      <c r="AB220" s="564">
        <f t="shared" si="52"/>
        <v>0</v>
      </c>
      <c r="AC220" s="564">
        <f t="shared" si="52"/>
        <v>0</v>
      </c>
      <c r="AD220" s="564">
        <f t="shared" si="52"/>
        <v>0</v>
      </c>
      <c r="AE220" s="562">
        <f t="shared" si="51"/>
        <v>0</v>
      </c>
      <c r="AF220" s="565">
        <f>IF(C220=Allgemeines!$C$12,SAV!$U220-SAV!$AG220,HLOOKUP(Allgemeines!$C$12-1,$AH$4:$AN$300,ROW(C220)-3,FALSE)-$AG220)</f>
        <v>0</v>
      </c>
      <c r="AG220" s="565">
        <f>HLOOKUP(Allgemeines!$C$12,$AH$4:$AN$300,ROW(C220)-3,FALSE)</f>
        <v>0</v>
      </c>
      <c r="AH220" s="562">
        <f t="shared" si="42"/>
        <v>0</v>
      </c>
      <c r="AI220" s="562">
        <f t="shared" si="43"/>
        <v>0</v>
      </c>
      <c r="AJ220" s="562">
        <f t="shared" si="44"/>
        <v>0</v>
      </c>
      <c r="AK220" s="562">
        <f t="shared" si="45"/>
        <v>0</v>
      </c>
      <c r="AL220" s="562">
        <f t="shared" si="46"/>
        <v>0</v>
      </c>
      <c r="AM220" s="562">
        <f t="shared" si="47"/>
        <v>0</v>
      </c>
      <c r="AN220" s="562">
        <f t="shared" si="48"/>
        <v>0</v>
      </c>
      <c r="AO220" s="477"/>
    </row>
    <row r="221" spans="1:41" ht="13.8">
      <c r="A221" s="559"/>
      <c r="B221" s="559"/>
      <c r="C221" s="560"/>
      <c r="D221" s="561"/>
      <c r="E221" s="695"/>
      <c r="F221" s="561"/>
      <c r="G221" s="685">
        <f t="shared" si="41"/>
        <v>0</v>
      </c>
      <c r="H221" s="561"/>
      <c r="I221" s="561"/>
      <c r="J221" s="561"/>
      <c r="K221" s="561"/>
      <c r="L221" s="561"/>
      <c r="M221" s="561"/>
      <c r="N221" s="561"/>
      <c r="O221" s="561"/>
      <c r="P221" s="561"/>
      <c r="Q221" s="562">
        <f t="shared" si="49"/>
        <v>0</v>
      </c>
      <c r="R221" s="561"/>
      <c r="S221" s="561"/>
      <c r="T221" s="561"/>
      <c r="U221" s="562">
        <f t="shared" si="50"/>
        <v>0</v>
      </c>
      <c r="V221" s="563">
        <f>IF(ISBLANK($B221),0,VLOOKUP($B221,Listen!$A$2:$C$44,2,FALSE))</f>
        <v>0</v>
      </c>
      <c r="W221" s="563">
        <f>IF(ISBLANK($B221),0,VLOOKUP($B221,Listen!$A$2:$C$44,3,FALSE))</f>
        <v>0</v>
      </c>
      <c r="X221" s="564">
        <f t="shared" si="53"/>
        <v>0</v>
      </c>
      <c r="Y221" s="564">
        <f t="shared" si="52"/>
        <v>0</v>
      </c>
      <c r="Z221" s="564">
        <f t="shared" si="52"/>
        <v>0</v>
      </c>
      <c r="AA221" s="564">
        <f t="shared" si="52"/>
        <v>0</v>
      </c>
      <c r="AB221" s="564">
        <f t="shared" si="52"/>
        <v>0</v>
      </c>
      <c r="AC221" s="564">
        <f t="shared" si="52"/>
        <v>0</v>
      </c>
      <c r="AD221" s="564">
        <f t="shared" si="52"/>
        <v>0</v>
      </c>
      <c r="AE221" s="562">
        <f t="shared" si="51"/>
        <v>0</v>
      </c>
      <c r="AF221" s="565">
        <f>IF(C221=Allgemeines!$C$12,SAV!$U221-SAV!$AG221,HLOOKUP(Allgemeines!$C$12-1,$AH$4:$AN$300,ROW(C221)-3,FALSE)-$AG221)</f>
        <v>0</v>
      </c>
      <c r="AG221" s="565">
        <f>HLOOKUP(Allgemeines!$C$12,$AH$4:$AN$300,ROW(C221)-3,FALSE)</f>
        <v>0</v>
      </c>
      <c r="AH221" s="562">
        <f t="shared" si="42"/>
        <v>0</v>
      </c>
      <c r="AI221" s="562">
        <f t="shared" si="43"/>
        <v>0</v>
      </c>
      <c r="AJ221" s="562">
        <f t="shared" si="44"/>
        <v>0</v>
      </c>
      <c r="AK221" s="562">
        <f t="shared" si="45"/>
        <v>0</v>
      </c>
      <c r="AL221" s="562">
        <f t="shared" si="46"/>
        <v>0</v>
      </c>
      <c r="AM221" s="562">
        <f t="shared" si="47"/>
        <v>0</v>
      </c>
      <c r="AN221" s="562">
        <f t="shared" si="48"/>
        <v>0</v>
      </c>
      <c r="AO221" s="477"/>
    </row>
    <row r="222" spans="1:41" ht="13.8">
      <c r="A222" s="559"/>
      <c r="B222" s="559"/>
      <c r="C222" s="560"/>
      <c r="D222" s="561"/>
      <c r="E222" s="695"/>
      <c r="F222" s="561"/>
      <c r="G222" s="685">
        <f t="shared" si="41"/>
        <v>0</v>
      </c>
      <c r="H222" s="561"/>
      <c r="I222" s="561"/>
      <c r="J222" s="561"/>
      <c r="K222" s="561"/>
      <c r="L222" s="561"/>
      <c r="M222" s="561"/>
      <c r="N222" s="561"/>
      <c r="O222" s="561"/>
      <c r="P222" s="561"/>
      <c r="Q222" s="562">
        <f t="shared" si="49"/>
        <v>0</v>
      </c>
      <c r="R222" s="561"/>
      <c r="S222" s="561"/>
      <c r="T222" s="561"/>
      <c r="U222" s="562">
        <f t="shared" si="50"/>
        <v>0</v>
      </c>
      <c r="V222" s="563">
        <f>IF(ISBLANK($B222),0,VLOOKUP($B222,Listen!$A$2:$C$44,2,FALSE))</f>
        <v>0</v>
      </c>
      <c r="W222" s="563">
        <f>IF(ISBLANK($B222),0,VLOOKUP($B222,Listen!$A$2:$C$44,3,FALSE))</f>
        <v>0</v>
      </c>
      <c r="X222" s="564">
        <f t="shared" si="53"/>
        <v>0</v>
      </c>
      <c r="Y222" s="564">
        <f t="shared" si="52"/>
        <v>0</v>
      </c>
      <c r="Z222" s="564">
        <f t="shared" si="52"/>
        <v>0</v>
      </c>
      <c r="AA222" s="564">
        <f t="shared" si="52"/>
        <v>0</v>
      </c>
      <c r="AB222" s="564">
        <f t="shared" si="52"/>
        <v>0</v>
      </c>
      <c r="AC222" s="564">
        <f t="shared" si="52"/>
        <v>0</v>
      </c>
      <c r="AD222" s="564">
        <f t="shared" si="52"/>
        <v>0</v>
      </c>
      <c r="AE222" s="562">
        <f t="shared" si="51"/>
        <v>0</v>
      </c>
      <c r="AF222" s="565">
        <f>IF(C222=Allgemeines!$C$12,SAV!$U222-SAV!$AG222,HLOOKUP(Allgemeines!$C$12-1,$AH$4:$AN$300,ROW(C222)-3,FALSE)-$AG222)</f>
        <v>0</v>
      </c>
      <c r="AG222" s="565">
        <f>HLOOKUP(Allgemeines!$C$12,$AH$4:$AN$300,ROW(C222)-3,FALSE)</f>
        <v>0</v>
      </c>
      <c r="AH222" s="562">
        <f t="shared" si="42"/>
        <v>0</v>
      </c>
      <c r="AI222" s="562">
        <f t="shared" si="43"/>
        <v>0</v>
      </c>
      <c r="AJ222" s="562">
        <f t="shared" si="44"/>
        <v>0</v>
      </c>
      <c r="AK222" s="562">
        <f t="shared" si="45"/>
        <v>0</v>
      </c>
      <c r="AL222" s="562">
        <f t="shared" si="46"/>
        <v>0</v>
      </c>
      <c r="AM222" s="562">
        <f t="shared" si="47"/>
        <v>0</v>
      </c>
      <c r="AN222" s="562">
        <f t="shared" si="48"/>
        <v>0</v>
      </c>
      <c r="AO222" s="477"/>
    </row>
    <row r="223" spans="1:41" ht="13.8">
      <c r="A223" s="559"/>
      <c r="B223" s="559"/>
      <c r="C223" s="560"/>
      <c r="D223" s="561"/>
      <c r="E223" s="695"/>
      <c r="F223" s="561"/>
      <c r="G223" s="685">
        <f t="shared" si="41"/>
        <v>0</v>
      </c>
      <c r="H223" s="561"/>
      <c r="I223" s="561"/>
      <c r="J223" s="561"/>
      <c r="K223" s="561"/>
      <c r="L223" s="561"/>
      <c r="M223" s="561"/>
      <c r="N223" s="561"/>
      <c r="O223" s="561"/>
      <c r="P223" s="561"/>
      <c r="Q223" s="562">
        <f t="shared" si="49"/>
        <v>0</v>
      </c>
      <c r="R223" s="561"/>
      <c r="S223" s="561"/>
      <c r="T223" s="561"/>
      <c r="U223" s="562">
        <f t="shared" si="50"/>
        <v>0</v>
      </c>
      <c r="V223" s="563">
        <f>IF(ISBLANK($B223),0,VLOOKUP($B223,Listen!$A$2:$C$44,2,FALSE))</f>
        <v>0</v>
      </c>
      <c r="W223" s="563">
        <f>IF(ISBLANK($B223),0,VLOOKUP($B223,Listen!$A$2:$C$44,3,FALSE))</f>
        <v>0</v>
      </c>
      <c r="X223" s="564">
        <f t="shared" si="53"/>
        <v>0</v>
      </c>
      <c r="Y223" s="564">
        <f t="shared" si="52"/>
        <v>0</v>
      </c>
      <c r="Z223" s="564">
        <f t="shared" si="52"/>
        <v>0</v>
      </c>
      <c r="AA223" s="564">
        <f t="shared" si="52"/>
        <v>0</v>
      </c>
      <c r="AB223" s="564">
        <f t="shared" si="52"/>
        <v>0</v>
      </c>
      <c r="AC223" s="564">
        <f t="shared" si="52"/>
        <v>0</v>
      </c>
      <c r="AD223" s="564">
        <f t="shared" si="52"/>
        <v>0</v>
      </c>
      <c r="AE223" s="562">
        <f t="shared" si="51"/>
        <v>0</v>
      </c>
      <c r="AF223" s="565">
        <f>IF(C223=Allgemeines!$C$12,SAV!$U223-SAV!$AG223,HLOOKUP(Allgemeines!$C$12-1,$AH$4:$AN$300,ROW(C223)-3,FALSE)-$AG223)</f>
        <v>0</v>
      </c>
      <c r="AG223" s="565">
        <f>HLOOKUP(Allgemeines!$C$12,$AH$4:$AN$300,ROW(C223)-3,FALSE)</f>
        <v>0</v>
      </c>
      <c r="AH223" s="562">
        <f t="shared" si="42"/>
        <v>0</v>
      </c>
      <c r="AI223" s="562">
        <f t="shared" si="43"/>
        <v>0</v>
      </c>
      <c r="AJ223" s="562">
        <f t="shared" si="44"/>
        <v>0</v>
      </c>
      <c r="AK223" s="562">
        <f t="shared" si="45"/>
        <v>0</v>
      </c>
      <c r="AL223" s="562">
        <f t="shared" si="46"/>
        <v>0</v>
      </c>
      <c r="AM223" s="562">
        <f t="shared" si="47"/>
        <v>0</v>
      </c>
      <c r="AN223" s="562">
        <f t="shared" si="48"/>
        <v>0</v>
      </c>
      <c r="AO223" s="477"/>
    </row>
    <row r="224" spans="1:41" ht="13.8">
      <c r="A224" s="559"/>
      <c r="B224" s="559"/>
      <c r="C224" s="560"/>
      <c r="D224" s="561"/>
      <c r="E224" s="695"/>
      <c r="F224" s="561"/>
      <c r="G224" s="685">
        <f t="shared" si="41"/>
        <v>0</v>
      </c>
      <c r="H224" s="561"/>
      <c r="I224" s="561"/>
      <c r="J224" s="561"/>
      <c r="K224" s="561"/>
      <c r="L224" s="561"/>
      <c r="M224" s="561"/>
      <c r="N224" s="561"/>
      <c r="O224" s="561"/>
      <c r="P224" s="561"/>
      <c r="Q224" s="562">
        <f t="shared" si="49"/>
        <v>0</v>
      </c>
      <c r="R224" s="561"/>
      <c r="S224" s="561"/>
      <c r="T224" s="561"/>
      <c r="U224" s="562">
        <f t="shared" si="50"/>
        <v>0</v>
      </c>
      <c r="V224" s="563">
        <f>IF(ISBLANK($B224),0,VLOOKUP($B224,Listen!$A$2:$C$44,2,FALSE))</f>
        <v>0</v>
      </c>
      <c r="W224" s="563">
        <f>IF(ISBLANK($B224),0,VLOOKUP($B224,Listen!$A$2:$C$44,3,FALSE))</f>
        <v>0</v>
      </c>
      <c r="X224" s="564">
        <f t="shared" si="53"/>
        <v>0</v>
      </c>
      <c r="Y224" s="564">
        <f t="shared" si="52"/>
        <v>0</v>
      </c>
      <c r="Z224" s="564">
        <f t="shared" si="52"/>
        <v>0</v>
      </c>
      <c r="AA224" s="564">
        <f t="shared" si="52"/>
        <v>0</v>
      </c>
      <c r="AB224" s="564">
        <f t="shared" si="52"/>
        <v>0</v>
      </c>
      <c r="AC224" s="564">
        <f t="shared" si="52"/>
        <v>0</v>
      </c>
      <c r="AD224" s="564">
        <f t="shared" si="52"/>
        <v>0</v>
      </c>
      <c r="AE224" s="562">
        <f t="shared" si="51"/>
        <v>0</v>
      </c>
      <c r="AF224" s="565">
        <f>IF(C224=Allgemeines!$C$12,SAV!$U224-SAV!$AG224,HLOOKUP(Allgemeines!$C$12-1,$AH$4:$AN$300,ROW(C224)-3,FALSE)-$AG224)</f>
        <v>0</v>
      </c>
      <c r="AG224" s="565">
        <f>HLOOKUP(Allgemeines!$C$12,$AH$4:$AN$300,ROW(C224)-3,FALSE)</f>
        <v>0</v>
      </c>
      <c r="AH224" s="562">
        <f t="shared" si="42"/>
        <v>0</v>
      </c>
      <c r="AI224" s="562">
        <f t="shared" si="43"/>
        <v>0</v>
      </c>
      <c r="AJ224" s="562">
        <f t="shared" si="44"/>
        <v>0</v>
      </c>
      <c r="AK224" s="562">
        <f t="shared" si="45"/>
        <v>0</v>
      </c>
      <c r="AL224" s="562">
        <f t="shared" si="46"/>
        <v>0</v>
      </c>
      <c r="AM224" s="562">
        <f t="shared" si="47"/>
        <v>0</v>
      </c>
      <c r="AN224" s="562">
        <f t="shared" si="48"/>
        <v>0</v>
      </c>
      <c r="AO224" s="477"/>
    </row>
    <row r="225" spans="1:41" ht="13.8">
      <c r="A225" s="559"/>
      <c r="B225" s="559"/>
      <c r="C225" s="560"/>
      <c r="D225" s="561"/>
      <c r="E225" s="695"/>
      <c r="F225" s="561"/>
      <c r="G225" s="685">
        <f t="shared" si="41"/>
        <v>0</v>
      </c>
      <c r="H225" s="561"/>
      <c r="I225" s="561"/>
      <c r="J225" s="561"/>
      <c r="K225" s="561"/>
      <c r="L225" s="561"/>
      <c r="M225" s="561"/>
      <c r="N225" s="561"/>
      <c r="O225" s="561"/>
      <c r="P225" s="561"/>
      <c r="Q225" s="562">
        <f t="shared" si="49"/>
        <v>0</v>
      </c>
      <c r="R225" s="561"/>
      <c r="S225" s="561"/>
      <c r="T225" s="561"/>
      <c r="U225" s="562">
        <f t="shared" si="50"/>
        <v>0</v>
      </c>
      <c r="V225" s="563">
        <f>IF(ISBLANK($B225),0,VLOOKUP($B225,Listen!$A$2:$C$44,2,FALSE))</f>
        <v>0</v>
      </c>
      <c r="W225" s="563">
        <f>IF(ISBLANK($B225),0,VLOOKUP($B225,Listen!$A$2:$C$44,3,FALSE))</f>
        <v>0</v>
      </c>
      <c r="X225" s="564">
        <f t="shared" si="53"/>
        <v>0</v>
      </c>
      <c r="Y225" s="564">
        <f t="shared" si="52"/>
        <v>0</v>
      </c>
      <c r="Z225" s="564">
        <f t="shared" si="52"/>
        <v>0</v>
      </c>
      <c r="AA225" s="564">
        <f t="shared" si="52"/>
        <v>0</v>
      </c>
      <c r="AB225" s="564">
        <f t="shared" si="52"/>
        <v>0</v>
      </c>
      <c r="AC225" s="564">
        <f t="shared" si="52"/>
        <v>0</v>
      </c>
      <c r="AD225" s="564">
        <f t="shared" si="52"/>
        <v>0</v>
      </c>
      <c r="AE225" s="562">
        <f t="shared" si="51"/>
        <v>0</v>
      </c>
      <c r="AF225" s="565">
        <f>IF(C225=Allgemeines!$C$12,SAV!$U225-SAV!$AG225,HLOOKUP(Allgemeines!$C$12-1,$AH$4:$AN$300,ROW(C225)-3,FALSE)-$AG225)</f>
        <v>0</v>
      </c>
      <c r="AG225" s="565">
        <f>HLOOKUP(Allgemeines!$C$12,$AH$4:$AN$300,ROW(C225)-3,FALSE)</f>
        <v>0</v>
      </c>
      <c r="AH225" s="562">
        <f t="shared" si="42"/>
        <v>0</v>
      </c>
      <c r="AI225" s="562">
        <f t="shared" si="43"/>
        <v>0</v>
      </c>
      <c r="AJ225" s="562">
        <f t="shared" si="44"/>
        <v>0</v>
      </c>
      <c r="AK225" s="562">
        <f t="shared" si="45"/>
        <v>0</v>
      </c>
      <c r="AL225" s="562">
        <f t="shared" si="46"/>
        <v>0</v>
      </c>
      <c r="AM225" s="562">
        <f t="shared" si="47"/>
        <v>0</v>
      </c>
      <c r="AN225" s="562">
        <f t="shared" si="48"/>
        <v>0</v>
      </c>
      <c r="AO225" s="477"/>
    </row>
    <row r="226" spans="1:41" ht="13.8">
      <c r="A226" s="559"/>
      <c r="B226" s="559"/>
      <c r="C226" s="560"/>
      <c r="D226" s="561"/>
      <c r="E226" s="695"/>
      <c r="F226" s="561"/>
      <c r="G226" s="685">
        <f t="shared" si="41"/>
        <v>0</v>
      </c>
      <c r="H226" s="561"/>
      <c r="I226" s="561"/>
      <c r="J226" s="561"/>
      <c r="K226" s="561"/>
      <c r="L226" s="561"/>
      <c r="M226" s="561"/>
      <c r="N226" s="561"/>
      <c r="O226" s="561"/>
      <c r="P226" s="561"/>
      <c r="Q226" s="562">
        <f t="shared" si="49"/>
        <v>0</v>
      </c>
      <c r="R226" s="561"/>
      <c r="S226" s="561"/>
      <c r="T226" s="561"/>
      <c r="U226" s="562">
        <f t="shared" si="50"/>
        <v>0</v>
      </c>
      <c r="V226" s="563">
        <f>IF(ISBLANK($B226),0,VLOOKUP($B226,Listen!$A$2:$C$44,2,FALSE))</f>
        <v>0</v>
      </c>
      <c r="W226" s="563">
        <f>IF(ISBLANK($B226),0,VLOOKUP($B226,Listen!$A$2:$C$44,3,FALSE))</f>
        <v>0</v>
      </c>
      <c r="X226" s="564">
        <f t="shared" si="53"/>
        <v>0</v>
      </c>
      <c r="Y226" s="564">
        <f t="shared" si="52"/>
        <v>0</v>
      </c>
      <c r="Z226" s="564">
        <f t="shared" si="52"/>
        <v>0</v>
      </c>
      <c r="AA226" s="564">
        <f t="shared" si="52"/>
        <v>0</v>
      </c>
      <c r="AB226" s="564">
        <f t="shared" si="52"/>
        <v>0</v>
      </c>
      <c r="AC226" s="564">
        <f t="shared" si="52"/>
        <v>0</v>
      </c>
      <c r="AD226" s="564">
        <f t="shared" si="52"/>
        <v>0</v>
      </c>
      <c r="AE226" s="562">
        <f t="shared" si="51"/>
        <v>0</v>
      </c>
      <c r="AF226" s="565">
        <f>IF(C226=Allgemeines!$C$12,SAV!$U226-SAV!$AG226,HLOOKUP(Allgemeines!$C$12-1,$AH$4:$AN$300,ROW(C226)-3,FALSE)-$AG226)</f>
        <v>0</v>
      </c>
      <c r="AG226" s="565">
        <f>HLOOKUP(Allgemeines!$C$12,$AH$4:$AN$300,ROW(C226)-3,FALSE)</f>
        <v>0</v>
      </c>
      <c r="AH226" s="562">
        <f t="shared" si="42"/>
        <v>0</v>
      </c>
      <c r="AI226" s="562">
        <f t="shared" si="43"/>
        <v>0</v>
      </c>
      <c r="AJ226" s="562">
        <f t="shared" si="44"/>
        <v>0</v>
      </c>
      <c r="AK226" s="562">
        <f t="shared" si="45"/>
        <v>0</v>
      </c>
      <c r="AL226" s="562">
        <f t="shared" si="46"/>
        <v>0</v>
      </c>
      <c r="AM226" s="562">
        <f t="shared" si="47"/>
        <v>0</v>
      </c>
      <c r="AN226" s="562">
        <f t="shared" si="48"/>
        <v>0</v>
      </c>
      <c r="AO226" s="477"/>
    </row>
    <row r="227" spans="1:41" ht="13.8">
      <c r="A227" s="559"/>
      <c r="B227" s="559"/>
      <c r="C227" s="560"/>
      <c r="D227" s="561"/>
      <c r="E227" s="695"/>
      <c r="F227" s="561"/>
      <c r="G227" s="685">
        <f t="shared" si="41"/>
        <v>0</v>
      </c>
      <c r="H227" s="561"/>
      <c r="I227" s="561"/>
      <c r="J227" s="561"/>
      <c r="K227" s="561"/>
      <c r="L227" s="561"/>
      <c r="M227" s="561"/>
      <c r="N227" s="561"/>
      <c r="O227" s="561"/>
      <c r="P227" s="561"/>
      <c r="Q227" s="562">
        <f t="shared" si="49"/>
        <v>0</v>
      </c>
      <c r="R227" s="561"/>
      <c r="S227" s="561"/>
      <c r="T227" s="561"/>
      <c r="U227" s="562">
        <f t="shared" si="50"/>
        <v>0</v>
      </c>
      <c r="V227" s="563">
        <f>IF(ISBLANK($B227),0,VLOOKUP($B227,Listen!$A$2:$C$44,2,FALSE))</f>
        <v>0</v>
      </c>
      <c r="W227" s="563">
        <f>IF(ISBLANK($B227),0,VLOOKUP($B227,Listen!$A$2:$C$44,3,FALSE))</f>
        <v>0</v>
      </c>
      <c r="X227" s="564">
        <f t="shared" si="53"/>
        <v>0</v>
      </c>
      <c r="Y227" s="564">
        <f t="shared" si="52"/>
        <v>0</v>
      </c>
      <c r="Z227" s="564">
        <f t="shared" si="52"/>
        <v>0</v>
      </c>
      <c r="AA227" s="564">
        <f t="shared" si="52"/>
        <v>0</v>
      </c>
      <c r="AB227" s="564">
        <f t="shared" si="52"/>
        <v>0</v>
      </c>
      <c r="AC227" s="564">
        <f t="shared" si="52"/>
        <v>0</v>
      </c>
      <c r="AD227" s="564">
        <f t="shared" si="52"/>
        <v>0</v>
      </c>
      <c r="AE227" s="562">
        <f t="shared" si="51"/>
        <v>0</v>
      </c>
      <c r="AF227" s="565">
        <f>IF(C227=Allgemeines!$C$12,SAV!$U227-SAV!$AG227,HLOOKUP(Allgemeines!$C$12-1,$AH$4:$AN$300,ROW(C227)-3,FALSE)-$AG227)</f>
        <v>0</v>
      </c>
      <c r="AG227" s="565">
        <f>HLOOKUP(Allgemeines!$C$12,$AH$4:$AN$300,ROW(C227)-3,FALSE)</f>
        <v>0</v>
      </c>
      <c r="AH227" s="562">
        <f t="shared" si="42"/>
        <v>0</v>
      </c>
      <c r="AI227" s="562">
        <f t="shared" si="43"/>
        <v>0</v>
      </c>
      <c r="AJ227" s="562">
        <f t="shared" si="44"/>
        <v>0</v>
      </c>
      <c r="AK227" s="562">
        <f t="shared" si="45"/>
        <v>0</v>
      </c>
      <c r="AL227" s="562">
        <f t="shared" si="46"/>
        <v>0</v>
      </c>
      <c r="AM227" s="562">
        <f t="shared" si="47"/>
        <v>0</v>
      </c>
      <c r="AN227" s="562">
        <f t="shared" si="48"/>
        <v>0</v>
      </c>
      <c r="AO227" s="477"/>
    </row>
    <row r="228" spans="1:41" ht="13.8">
      <c r="A228" s="559"/>
      <c r="B228" s="559"/>
      <c r="C228" s="560"/>
      <c r="D228" s="561"/>
      <c r="E228" s="695"/>
      <c r="F228" s="561"/>
      <c r="G228" s="685">
        <f t="shared" si="41"/>
        <v>0</v>
      </c>
      <c r="H228" s="561"/>
      <c r="I228" s="561"/>
      <c r="J228" s="561"/>
      <c r="K228" s="561"/>
      <c r="L228" s="561"/>
      <c r="M228" s="561"/>
      <c r="N228" s="561"/>
      <c r="O228" s="561"/>
      <c r="P228" s="561"/>
      <c r="Q228" s="562">
        <f t="shared" si="49"/>
        <v>0</v>
      </c>
      <c r="R228" s="561"/>
      <c r="S228" s="561"/>
      <c r="T228" s="561"/>
      <c r="U228" s="562">
        <f t="shared" si="50"/>
        <v>0</v>
      </c>
      <c r="V228" s="563">
        <f>IF(ISBLANK($B228),0,VLOOKUP($B228,Listen!$A$2:$C$44,2,FALSE))</f>
        <v>0</v>
      </c>
      <c r="W228" s="563">
        <f>IF(ISBLANK($B228),0,VLOOKUP($B228,Listen!$A$2:$C$44,3,FALSE))</f>
        <v>0</v>
      </c>
      <c r="X228" s="564">
        <f t="shared" si="53"/>
        <v>0</v>
      </c>
      <c r="Y228" s="564">
        <f t="shared" si="52"/>
        <v>0</v>
      </c>
      <c r="Z228" s="564">
        <f t="shared" si="52"/>
        <v>0</v>
      </c>
      <c r="AA228" s="564">
        <f t="shared" si="52"/>
        <v>0</v>
      </c>
      <c r="AB228" s="564">
        <f t="shared" si="52"/>
        <v>0</v>
      </c>
      <c r="AC228" s="564">
        <f t="shared" si="52"/>
        <v>0</v>
      </c>
      <c r="AD228" s="564">
        <f t="shared" si="52"/>
        <v>0</v>
      </c>
      <c r="AE228" s="562">
        <f t="shared" si="51"/>
        <v>0</v>
      </c>
      <c r="AF228" s="565">
        <f>IF(C228=Allgemeines!$C$12,SAV!$U228-SAV!$AG228,HLOOKUP(Allgemeines!$C$12-1,$AH$4:$AN$300,ROW(C228)-3,FALSE)-$AG228)</f>
        <v>0</v>
      </c>
      <c r="AG228" s="565">
        <f>HLOOKUP(Allgemeines!$C$12,$AH$4:$AN$300,ROW(C228)-3,FALSE)</f>
        <v>0</v>
      </c>
      <c r="AH228" s="562">
        <f t="shared" si="42"/>
        <v>0</v>
      </c>
      <c r="AI228" s="562">
        <f t="shared" si="43"/>
        <v>0</v>
      </c>
      <c r="AJ228" s="562">
        <f t="shared" si="44"/>
        <v>0</v>
      </c>
      <c r="AK228" s="562">
        <f t="shared" si="45"/>
        <v>0</v>
      </c>
      <c r="AL228" s="562">
        <f t="shared" si="46"/>
        <v>0</v>
      </c>
      <c r="AM228" s="562">
        <f t="shared" si="47"/>
        <v>0</v>
      </c>
      <c r="AN228" s="562">
        <f t="shared" si="48"/>
        <v>0</v>
      </c>
      <c r="AO228" s="477"/>
    </row>
    <row r="229" spans="1:41" ht="13.8">
      <c r="A229" s="559"/>
      <c r="B229" s="559"/>
      <c r="C229" s="560"/>
      <c r="D229" s="561"/>
      <c r="E229" s="695"/>
      <c r="F229" s="561"/>
      <c r="G229" s="685">
        <f t="shared" si="41"/>
        <v>0</v>
      </c>
      <c r="H229" s="561"/>
      <c r="I229" s="561"/>
      <c r="J229" s="561"/>
      <c r="K229" s="561"/>
      <c r="L229" s="561"/>
      <c r="M229" s="561"/>
      <c r="N229" s="561"/>
      <c r="O229" s="561"/>
      <c r="P229" s="561"/>
      <c r="Q229" s="562">
        <f t="shared" si="49"/>
        <v>0</v>
      </c>
      <c r="R229" s="561"/>
      <c r="S229" s="561"/>
      <c r="T229" s="561"/>
      <c r="U229" s="562">
        <f t="shared" si="50"/>
        <v>0</v>
      </c>
      <c r="V229" s="563">
        <f>IF(ISBLANK($B229),0,VLOOKUP($B229,Listen!$A$2:$C$44,2,FALSE))</f>
        <v>0</v>
      </c>
      <c r="W229" s="563">
        <f>IF(ISBLANK($B229),0,VLOOKUP($B229,Listen!$A$2:$C$44,3,FALSE))</f>
        <v>0</v>
      </c>
      <c r="X229" s="564">
        <f t="shared" si="53"/>
        <v>0</v>
      </c>
      <c r="Y229" s="564">
        <f t="shared" si="52"/>
        <v>0</v>
      </c>
      <c r="Z229" s="564">
        <f t="shared" si="52"/>
        <v>0</v>
      </c>
      <c r="AA229" s="564">
        <f t="shared" si="52"/>
        <v>0</v>
      </c>
      <c r="AB229" s="564">
        <f t="shared" si="52"/>
        <v>0</v>
      </c>
      <c r="AC229" s="564">
        <f t="shared" si="52"/>
        <v>0</v>
      </c>
      <c r="AD229" s="564">
        <f t="shared" si="52"/>
        <v>0</v>
      </c>
      <c r="AE229" s="562">
        <f t="shared" si="51"/>
        <v>0</v>
      </c>
      <c r="AF229" s="565">
        <f>IF(C229=Allgemeines!$C$12,SAV!$U229-SAV!$AG229,HLOOKUP(Allgemeines!$C$12-1,$AH$4:$AN$300,ROW(C229)-3,FALSE)-$AG229)</f>
        <v>0</v>
      </c>
      <c r="AG229" s="565">
        <f>HLOOKUP(Allgemeines!$C$12,$AH$4:$AN$300,ROW(C229)-3,FALSE)</f>
        <v>0</v>
      </c>
      <c r="AH229" s="562">
        <f t="shared" si="42"/>
        <v>0</v>
      </c>
      <c r="AI229" s="562">
        <f t="shared" si="43"/>
        <v>0</v>
      </c>
      <c r="AJ229" s="562">
        <f t="shared" si="44"/>
        <v>0</v>
      </c>
      <c r="AK229" s="562">
        <f t="shared" si="45"/>
        <v>0</v>
      </c>
      <c r="AL229" s="562">
        <f t="shared" si="46"/>
        <v>0</v>
      </c>
      <c r="AM229" s="562">
        <f t="shared" si="47"/>
        <v>0</v>
      </c>
      <c r="AN229" s="562">
        <f t="shared" si="48"/>
        <v>0</v>
      </c>
      <c r="AO229" s="477"/>
    </row>
    <row r="230" spans="1:41" ht="13.8">
      <c r="A230" s="559"/>
      <c r="B230" s="559"/>
      <c r="C230" s="560"/>
      <c r="D230" s="561"/>
      <c r="E230" s="695"/>
      <c r="F230" s="561"/>
      <c r="G230" s="685">
        <f t="shared" si="41"/>
        <v>0</v>
      </c>
      <c r="H230" s="561"/>
      <c r="I230" s="561"/>
      <c r="J230" s="561"/>
      <c r="K230" s="561"/>
      <c r="L230" s="561"/>
      <c r="M230" s="561"/>
      <c r="N230" s="561"/>
      <c r="O230" s="561"/>
      <c r="P230" s="561"/>
      <c r="Q230" s="562">
        <f t="shared" si="49"/>
        <v>0</v>
      </c>
      <c r="R230" s="561"/>
      <c r="S230" s="561"/>
      <c r="T230" s="561"/>
      <c r="U230" s="562">
        <f t="shared" si="50"/>
        <v>0</v>
      </c>
      <c r="V230" s="563">
        <f>IF(ISBLANK($B230),0,VLOOKUP($B230,Listen!$A$2:$C$44,2,FALSE))</f>
        <v>0</v>
      </c>
      <c r="W230" s="563">
        <f>IF(ISBLANK($B230),0,VLOOKUP($B230,Listen!$A$2:$C$44,3,FALSE))</f>
        <v>0</v>
      </c>
      <c r="X230" s="564">
        <f t="shared" si="53"/>
        <v>0</v>
      </c>
      <c r="Y230" s="564">
        <f t="shared" si="52"/>
        <v>0</v>
      </c>
      <c r="Z230" s="564">
        <f t="shared" si="52"/>
        <v>0</v>
      </c>
      <c r="AA230" s="564">
        <f t="shared" si="52"/>
        <v>0</v>
      </c>
      <c r="AB230" s="564">
        <f t="shared" si="52"/>
        <v>0</v>
      </c>
      <c r="AC230" s="564">
        <f t="shared" si="52"/>
        <v>0</v>
      </c>
      <c r="AD230" s="564">
        <f t="shared" si="52"/>
        <v>0</v>
      </c>
      <c r="AE230" s="562">
        <f t="shared" si="51"/>
        <v>0</v>
      </c>
      <c r="AF230" s="565">
        <f>IF(C230=Allgemeines!$C$12,SAV!$U230-SAV!$AG230,HLOOKUP(Allgemeines!$C$12-1,$AH$4:$AN$300,ROW(C230)-3,FALSE)-$AG230)</f>
        <v>0</v>
      </c>
      <c r="AG230" s="565">
        <f>HLOOKUP(Allgemeines!$C$12,$AH$4:$AN$300,ROW(C230)-3,FALSE)</f>
        <v>0</v>
      </c>
      <c r="AH230" s="562">
        <f t="shared" si="42"/>
        <v>0</v>
      </c>
      <c r="AI230" s="562">
        <f t="shared" si="43"/>
        <v>0</v>
      </c>
      <c r="AJ230" s="562">
        <f t="shared" si="44"/>
        <v>0</v>
      </c>
      <c r="AK230" s="562">
        <f t="shared" si="45"/>
        <v>0</v>
      </c>
      <c r="AL230" s="562">
        <f t="shared" si="46"/>
        <v>0</v>
      </c>
      <c r="AM230" s="562">
        <f t="shared" si="47"/>
        <v>0</v>
      </c>
      <c r="AN230" s="562">
        <f t="shared" si="48"/>
        <v>0</v>
      </c>
      <c r="AO230" s="477"/>
    </row>
    <row r="231" spans="1:41" ht="13.8">
      <c r="A231" s="559"/>
      <c r="B231" s="559"/>
      <c r="C231" s="560"/>
      <c r="D231" s="561"/>
      <c r="E231" s="695"/>
      <c r="F231" s="561"/>
      <c r="G231" s="685">
        <f t="shared" si="41"/>
        <v>0</v>
      </c>
      <c r="H231" s="561"/>
      <c r="I231" s="561"/>
      <c r="J231" s="561"/>
      <c r="K231" s="561"/>
      <c r="L231" s="561"/>
      <c r="M231" s="561"/>
      <c r="N231" s="561"/>
      <c r="O231" s="561"/>
      <c r="P231" s="561"/>
      <c r="Q231" s="562">
        <f t="shared" si="49"/>
        <v>0</v>
      </c>
      <c r="R231" s="561"/>
      <c r="S231" s="561"/>
      <c r="T231" s="561"/>
      <c r="U231" s="562">
        <f t="shared" si="50"/>
        <v>0</v>
      </c>
      <c r="V231" s="563">
        <f>IF(ISBLANK($B231),0,VLOOKUP($B231,Listen!$A$2:$C$44,2,FALSE))</f>
        <v>0</v>
      </c>
      <c r="W231" s="563">
        <f>IF(ISBLANK($B231),0,VLOOKUP($B231,Listen!$A$2:$C$44,3,FALSE))</f>
        <v>0</v>
      </c>
      <c r="X231" s="564">
        <f t="shared" si="53"/>
        <v>0</v>
      </c>
      <c r="Y231" s="564">
        <f t="shared" si="52"/>
        <v>0</v>
      </c>
      <c r="Z231" s="564">
        <f t="shared" si="52"/>
        <v>0</v>
      </c>
      <c r="AA231" s="564">
        <f t="shared" si="52"/>
        <v>0</v>
      </c>
      <c r="AB231" s="564">
        <f t="shared" si="52"/>
        <v>0</v>
      </c>
      <c r="AC231" s="564">
        <f t="shared" si="52"/>
        <v>0</v>
      </c>
      <c r="AD231" s="564">
        <f t="shared" si="52"/>
        <v>0</v>
      </c>
      <c r="AE231" s="562">
        <f t="shared" si="51"/>
        <v>0</v>
      </c>
      <c r="AF231" s="565">
        <f>IF(C231=Allgemeines!$C$12,SAV!$U231-SAV!$AG231,HLOOKUP(Allgemeines!$C$12-1,$AH$4:$AN$300,ROW(C231)-3,FALSE)-$AG231)</f>
        <v>0</v>
      </c>
      <c r="AG231" s="565">
        <f>HLOOKUP(Allgemeines!$C$12,$AH$4:$AN$300,ROW(C231)-3,FALSE)</f>
        <v>0</v>
      </c>
      <c r="AH231" s="562">
        <f t="shared" si="42"/>
        <v>0</v>
      </c>
      <c r="AI231" s="562">
        <f t="shared" si="43"/>
        <v>0</v>
      </c>
      <c r="AJ231" s="562">
        <f t="shared" si="44"/>
        <v>0</v>
      </c>
      <c r="AK231" s="562">
        <f t="shared" si="45"/>
        <v>0</v>
      </c>
      <c r="AL231" s="562">
        <f t="shared" si="46"/>
        <v>0</v>
      </c>
      <c r="AM231" s="562">
        <f t="shared" si="47"/>
        <v>0</v>
      </c>
      <c r="AN231" s="562">
        <f t="shared" si="48"/>
        <v>0</v>
      </c>
      <c r="AO231" s="477"/>
    </row>
    <row r="232" spans="1:41" ht="13.8">
      <c r="A232" s="559"/>
      <c r="B232" s="559"/>
      <c r="C232" s="560"/>
      <c r="D232" s="561"/>
      <c r="E232" s="695"/>
      <c r="F232" s="561"/>
      <c r="G232" s="685">
        <f t="shared" si="41"/>
        <v>0</v>
      </c>
      <c r="H232" s="561"/>
      <c r="I232" s="561"/>
      <c r="J232" s="561"/>
      <c r="K232" s="561"/>
      <c r="L232" s="561"/>
      <c r="M232" s="561"/>
      <c r="N232" s="561"/>
      <c r="O232" s="561"/>
      <c r="P232" s="561"/>
      <c r="Q232" s="562">
        <f t="shared" si="49"/>
        <v>0</v>
      </c>
      <c r="R232" s="561"/>
      <c r="S232" s="561"/>
      <c r="T232" s="561"/>
      <c r="U232" s="562">
        <f t="shared" si="50"/>
        <v>0</v>
      </c>
      <c r="V232" s="563">
        <f>IF(ISBLANK($B232),0,VLOOKUP($B232,Listen!$A$2:$C$44,2,FALSE))</f>
        <v>0</v>
      </c>
      <c r="W232" s="563">
        <f>IF(ISBLANK($B232),0,VLOOKUP($B232,Listen!$A$2:$C$44,3,FALSE))</f>
        <v>0</v>
      </c>
      <c r="X232" s="564">
        <f t="shared" si="53"/>
        <v>0</v>
      </c>
      <c r="Y232" s="564">
        <f t="shared" si="52"/>
        <v>0</v>
      </c>
      <c r="Z232" s="564">
        <f t="shared" si="52"/>
        <v>0</v>
      </c>
      <c r="AA232" s="564">
        <f t="shared" si="52"/>
        <v>0</v>
      </c>
      <c r="AB232" s="564">
        <f t="shared" si="52"/>
        <v>0</v>
      </c>
      <c r="AC232" s="564">
        <f t="shared" si="52"/>
        <v>0</v>
      </c>
      <c r="AD232" s="564">
        <f t="shared" si="52"/>
        <v>0</v>
      </c>
      <c r="AE232" s="562">
        <f t="shared" si="51"/>
        <v>0</v>
      </c>
      <c r="AF232" s="565">
        <f>IF(C232=Allgemeines!$C$12,SAV!$U232-SAV!$AG232,HLOOKUP(Allgemeines!$C$12-1,$AH$4:$AN$300,ROW(C232)-3,FALSE)-$AG232)</f>
        <v>0</v>
      </c>
      <c r="AG232" s="565">
        <f>HLOOKUP(Allgemeines!$C$12,$AH$4:$AN$300,ROW(C232)-3,FALSE)</f>
        <v>0</v>
      </c>
      <c r="AH232" s="562">
        <f t="shared" si="42"/>
        <v>0</v>
      </c>
      <c r="AI232" s="562">
        <f t="shared" si="43"/>
        <v>0</v>
      </c>
      <c r="AJ232" s="562">
        <f t="shared" si="44"/>
        <v>0</v>
      </c>
      <c r="AK232" s="562">
        <f t="shared" si="45"/>
        <v>0</v>
      </c>
      <c r="AL232" s="562">
        <f t="shared" si="46"/>
        <v>0</v>
      </c>
      <c r="AM232" s="562">
        <f t="shared" si="47"/>
        <v>0</v>
      </c>
      <c r="AN232" s="562">
        <f t="shared" si="48"/>
        <v>0</v>
      </c>
      <c r="AO232" s="477"/>
    </row>
    <row r="233" spans="1:41" ht="13.8">
      <c r="A233" s="559"/>
      <c r="B233" s="559"/>
      <c r="C233" s="560"/>
      <c r="D233" s="561"/>
      <c r="E233" s="695"/>
      <c r="F233" s="561"/>
      <c r="G233" s="685">
        <f t="shared" si="41"/>
        <v>0</v>
      </c>
      <c r="H233" s="561"/>
      <c r="I233" s="561"/>
      <c r="J233" s="561"/>
      <c r="K233" s="561"/>
      <c r="L233" s="561"/>
      <c r="M233" s="561"/>
      <c r="N233" s="561"/>
      <c r="O233" s="561"/>
      <c r="P233" s="561"/>
      <c r="Q233" s="562">
        <f t="shared" si="49"/>
        <v>0</v>
      </c>
      <c r="R233" s="561"/>
      <c r="S233" s="561"/>
      <c r="T233" s="561"/>
      <c r="U233" s="562">
        <f t="shared" si="50"/>
        <v>0</v>
      </c>
      <c r="V233" s="563">
        <f>IF(ISBLANK($B233),0,VLOOKUP($B233,Listen!$A$2:$C$44,2,FALSE))</f>
        <v>0</v>
      </c>
      <c r="W233" s="563">
        <f>IF(ISBLANK($B233),0,VLOOKUP($B233,Listen!$A$2:$C$44,3,FALSE))</f>
        <v>0</v>
      </c>
      <c r="X233" s="564">
        <f t="shared" si="53"/>
        <v>0</v>
      </c>
      <c r="Y233" s="564">
        <f t="shared" si="52"/>
        <v>0</v>
      </c>
      <c r="Z233" s="564">
        <f t="shared" si="52"/>
        <v>0</v>
      </c>
      <c r="AA233" s="564">
        <f t="shared" si="52"/>
        <v>0</v>
      </c>
      <c r="AB233" s="564">
        <f t="shared" si="52"/>
        <v>0</v>
      </c>
      <c r="AC233" s="564">
        <f t="shared" si="52"/>
        <v>0</v>
      </c>
      <c r="AD233" s="564">
        <f t="shared" si="52"/>
        <v>0</v>
      </c>
      <c r="AE233" s="562">
        <f t="shared" si="51"/>
        <v>0</v>
      </c>
      <c r="AF233" s="565">
        <f>IF(C233=Allgemeines!$C$12,SAV!$U233-SAV!$AG233,HLOOKUP(Allgemeines!$C$12-1,$AH$4:$AN$300,ROW(C233)-3,FALSE)-$AG233)</f>
        <v>0</v>
      </c>
      <c r="AG233" s="565">
        <f>HLOOKUP(Allgemeines!$C$12,$AH$4:$AN$300,ROW(C233)-3,FALSE)</f>
        <v>0</v>
      </c>
      <c r="AH233" s="562">
        <f t="shared" si="42"/>
        <v>0</v>
      </c>
      <c r="AI233" s="562">
        <f t="shared" si="43"/>
        <v>0</v>
      </c>
      <c r="AJ233" s="562">
        <f t="shared" si="44"/>
        <v>0</v>
      </c>
      <c r="AK233" s="562">
        <f t="shared" si="45"/>
        <v>0</v>
      </c>
      <c r="AL233" s="562">
        <f t="shared" si="46"/>
        <v>0</v>
      </c>
      <c r="AM233" s="562">
        <f t="shared" si="47"/>
        <v>0</v>
      </c>
      <c r="AN233" s="562">
        <f t="shared" si="48"/>
        <v>0</v>
      </c>
      <c r="AO233" s="477"/>
    </row>
    <row r="234" spans="1:41" ht="13.8">
      <c r="A234" s="559"/>
      <c r="B234" s="559"/>
      <c r="C234" s="560"/>
      <c r="D234" s="561"/>
      <c r="E234" s="695"/>
      <c r="F234" s="561"/>
      <c r="G234" s="685">
        <f t="shared" si="41"/>
        <v>0</v>
      </c>
      <c r="H234" s="561"/>
      <c r="I234" s="561"/>
      <c r="J234" s="561"/>
      <c r="K234" s="561"/>
      <c r="L234" s="561"/>
      <c r="M234" s="561"/>
      <c r="N234" s="561"/>
      <c r="O234" s="561"/>
      <c r="P234" s="561"/>
      <c r="Q234" s="562">
        <f t="shared" si="49"/>
        <v>0</v>
      </c>
      <c r="R234" s="561"/>
      <c r="S234" s="561"/>
      <c r="T234" s="561"/>
      <c r="U234" s="562">
        <f t="shared" si="50"/>
        <v>0</v>
      </c>
      <c r="V234" s="563">
        <f>IF(ISBLANK($B234),0,VLOOKUP($B234,Listen!$A$2:$C$44,2,FALSE))</f>
        <v>0</v>
      </c>
      <c r="W234" s="563">
        <f>IF(ISBLANK($B234),0,VLOOKUP($B234,Listen!$A$2:$C$44,3,FALSE))</f>
        <v>0</v>
      </c>
      <c r="X234" s="564">
        <f t="shared" si="53"/>
        <v>0</v>
      </c>
      <c r="Y234" s="564">
        <f t="shared" si="52"/>
        <v>0</v>
      </c>
      <c r="Z234" s="564">
        <f t="shared" si="52"/>
        <v>0</v>
      </c>
      <c r="AA234" s="564">
        <f t="shared" si="52"/>
        <v>0</v>
      </c>
      <c r="AB234" s="564">
        <f t="shared" si="52"/>
        <v>0</v>
      </c>
      <c r="AC234" s="564">
        <f t="shared" si="52"/>
        <v>0</v>
      </c>
      <c r="AD234" s="564">
        <f t="shared" si="52"/>
        <v>0</v>
      </c>
      <c r="AE234" s="562">
        <f t="shared" si="51"/>
        <v>0</v>
      </c>
      <c r="AF234" s="565">
        <f>IF(C234=Allgemeines!$C$12,SAV!$U234-SAV!$AG234,HLOOKUP(Allgemeines!$C$12-1,$AH$4:$AN$300,ROW(C234)-3,FALSE)-$AG234)</f>
        <v>0</v>
      </c>
      <c r="AG234" s="565">
        <f>HLOOKUP(Allgemeines!$C$12,$AH$4:$AN$300,ROW(C234)-3,FALSE)</f>
        <v>0</v>
      </c>
      <c r="AH234" s="562">
        <f t="shared" si="42"/>
        <v>0</v>
      </c>
      <c r="AI234" s="562">
        <f t="shared" si="43"/>
        <v>0</v>
      </c>
      <c r="AJ234" s="562">
        <f t="shared" si="44"/>
        <v>0</v>
      </c>
      <c r="AK234" s="562">
        <f t="shared" si="45"/>
        <v>0</v>
      </c>
      <c r="AL234" s="562">
        <f t="shared" si="46"/>
        <v>0</v>
      </c>
      <c r="AM234" s="562">
        <f t="shared" si="47"/>
        <v>0</v>
      </c>
      <c r="AN234" s="562">
        <f t="shared" si="48"/>
        <v>0</v>
      </c>
      <c r="AO234" s="477"/>
    </row>
    <row r="235" spans="1:41" ht="13.8">
      <c r="A235" s="559"/>
      <c r="B235" s="559"/>
      <c r="C235" s="560"/>
      <c r="D235" s="561"/>
      <c r="E235" s="695"/>
      <c r="F235" s="561"/>
      <c r="G235" s="685">
        <f t="shared" si="41"/>
        <v>0</v>
      </c>
      <c r="H235" s="561"/>
      <c r="I235" s="561"/>
      <c r="J235" s="561"/>
      <c r="K235" s="561"/>
      <c r="L235" s="561"/>
      <c r="M235" s="561"/>
      <c r="N235" s="561"/>
      <c r="O235" s="561"/>
      <c r="P235" s="561"/>
      <c r="Q235" s="562">
        <f t="shared" si="49"/>
        <v>0</v>
      </c>
      <c r="R235" s="561"/>
      <c r="S235" s="561"/>
      <c r="T235" s="561"/>
      <c r="U235" s="562">
        <f t="shared" si="50"/>
        <v>0</v>
      </c>
      <c r="V235" s="563">
        <f>IF(ISBLANK($B235),0,VLOOKUP($B235,Listen!$A$2:$C$44,2,FALSE))</f>
        <v>0</v>
      </c>
      <c r="W235" s="563">
        <f>IF(ISBLANK($B235),0,VLOOKUP($B235,Listen!$A$2:$C$44,3,FALSE))</f>
        <v>0</v>
      </c>
      <c r="X235" s="564">
        <f t="shared" si="53"/>
        <v>0</v>
      </c>
      <c r="Y235" s="564">
        <f t="shared" si="52"/>
        <v>0</v>
      </c>
      <c r="Z235" s="564">
        <f t="shared" si="52"/>
        <v>0</v>
      </c>
      <c r="AA235" s="564">
        <f t="shared" si="52"/>
        <v>0</v>
      </c>
      <c r="AB235" s="564">
        <f t="shared" si="52"/>
        <v>0</v>
      </c>
      <c r="AC235" s="564">
        <f t="shared" si="52"/>
        <v>0</v>
      </c>
      <c r="AD235" s="564">
        <f t="shared" si="52"/>
        <v>0</v>
      </c>
      <c r="AE235" s="562">
        <f t="shared" si="51"/>
        <v>0</v>
      </c>
      <c r="AF235" s="565">
        <f>IF(C235=Allgemeines!$C$12,SAV!$U235-SAV!$AG235,HLOOKUP(Allgemeines!$C$12-1,$AH$4:$AN$300,ROW(C235)-3,FALSE)-$AG235)</f>
        <v>0</v>
      </c>
      <c r="AG235" s="565">
        <f>HLOOKUP(Allgemeines!$C$12,$AH$4:$AN$300,ROW(C235)-3,FALSE)</f>
        <v>0</v>
      </c>
      <c r="AH235" s="562">
        <f t="shared" si="42"/>
        <v>0</v>
      </c>
      <c r="AI235" s="562">
        <f t="shared" si="43"/>
        <v>0</v>
      </c>
      <c r="AJ235" s="562">
        <f t="shared" si="44"/>
        <v>0</v>
      </c>
      <c r="AK235" s="562">
        <f t="shared" si="45"/>
        <v>0</v>
      </c>
      <c r="AL235" s="562">
        <f t="shared" si="46"/>
        <v>0</v>
      </c>
      <c r="AM235" s="562">
        <f t="shared" si="47"/>
        <v>0</v>
      </c>
      <c r="AN235" s="562">
        <f t="shared" si="48"/>
        <v>0</v>
      </c>
      <c r="AO235" s="477"/>
    </row>
    <row r="236" spans="1:41" ht="13.8">
      <c r="A236" s="559"/>
      <c r="B236" s="559"/>
      <c r="C236" s="560"/>
      <c r="D236" s="561"/>
      <c r="E236" s="695"/>
      <c r="F236" s="561"/>
      <c r="G236" s="685">
        <f t="shared" si="41"/>
        <v>0</v>
      </c>
      <c r="H236" s="561"/>
      <c r="I236" s="561"/>
      <c r="J236" s="561"/>
      <c r="K236" s="561"/>
      <c r="L236" s="561"/>
      <c r="M236" s="561"/>
      <c r="N236" s="561"/>
      <c r="O236" s="561"/>
      <c r="P236" s="561"/>
      <c r="Q236" s="562">
        <f t="shared" si="49"/>
        <v>0</v>
      </c>
      <c r="R236" s="561"/>
      <c r="S236" s="561"/>
      <c r="T236" s="561"/>
      <c r="U236" s="562">
        <f t="shared" si="50"/>
        <v>0</v>
      </c>
      <c r="V236" s="563">
        <f>IF(ISBLANK($B236),0,VLOOKUP($B236,Listen!$A$2:$C$44,2,FALSE))</f>
        <v>0</v>
      </c>
      <c r="W236" s="563">
        <f>IF(ISBLANK($B236),0,VLOOKUP($B236,Listen!$A$2:$C$44,3,FALSE))</f>
        <v>0</v>
      </c>
      <c r="X236" s="564">
        <f t="shared" si="53"/>
        <v>0</v>
      </c>
      <c r="Y236" s="564">
        <f t="shared" si="52"/>
        <v>0</v>
      </c>
      <c r="Z236" s="564">
        <f t="shared" si="52"/>
        <v>0</v>
      </c>
      <c r="AA236" s="564">
        <f t="shared" si="52"/>
        <v>0</v>
      </c>
      <c r="AB236" s="564">
        <f t="shared" si="52"/>
        <v>0</v>
      </c>
      <c r="AC236" s="564">
        <f t="shared" si="52"/>
        <v>0</v>
      </c>
      <c r="AD236" s="564">
        <f t="shared" si="52"/>
        <v>0</v>
      </c>
      <c r="AE236" s="562">
        <f t="shared" si="51"/>
        <v>0</v>
      </c>
      <c r="AF236" s="565">
        <f>IF(C236=Allgemeines!$C$12,SAV!$U236-SAV!$AG236,HLOOKUP(Allgemeines!$C$12-1,$AH$4:$AN$300,ROW(C236)-3,FALSE)-$AG236)</f>
        <v>0</v>
      </c>
      <c r="AG236" s="565">
        <f>HLOOKUP(Allgemeines!$C$12,$AH$4:$AN$300,ROW(C236)-3,FALSE)</f>
        <v>0</v>
      </c>
      <c r="AH236" s="562">
        <f t="shared" si="42"/>
        <v>0</v>
      </c>
      <c r="AI236" s="562">
        <f t="shared" si="43"/>
        <v>0</v>
      </c>
      <c r="AJ236" s="562">
        <f t="shared" si="44"/>
        <v>0</v>
      </c>
      <c r="AK236" s="562">
        <f t="shared" si="45"/>
        <v>0</v>
      </c>
      <c r="AL236" s="562">
        <f t="shared" si="46"/>
        <v>0</v>
      </c>
      <c r="AM236" s="562">
        <f t="shared" si="47"/>
        <v>0</v>
      </c>
      <c r="AN236" s="562">
        <f t="shared" si="48"/>
        <v>0</v>
      </c>
      <c r="AO236" s="477"/>
    </row>
    <row r="237" spans="1:41" ht="13.8">
      <c r="A237" s="559"/>
      <c r="B237" s="559"/>
      <c r="C237" s="560"/>
      <c r="D237" s="561"/>
      <c r="E237" s="695"/>
      <c r="F237" s="561"/>
      <c r="G237" s="685">
        <f t="shared" si="41"/>
        <v>0</v>
      </c>
      <c r="H237" s="561"/>
      <c r="I237" s="561"/>
      <c r="J237" s="561"/>
      <c r="K237" s="561"/>
      <c r="L237" s="561"/>
      <c r="M237" s="561"/>
      <c r="N237" s="561"/>
      <c r="O237" s="561"/>
      <c r="P237" s="561"/>
      <c r="Q237" s="562">
        <f t="shared" si="49"/>
        <v>0</v>
      </c>
      <c r="R237" s="561"/>
      <c r="S237" s="561"/>
      <c r="T237" s="561"/>
      <c r="U237" s="562">
        <f t="shared" si="50"/>
        <v>0</v>
      </c>
      <c r="V237" s="563">
        <f>IF(ISBLANK($B237),0,VLOOKUP($B237,Listen!$A$2:$C$44,2,FALSE))</f>
        <v>0</v>
      </c>
      <c r="W237" s="563">
        <f>IF(ISBLANK($B237),0,VLOOKUP($B237,Listen!$A$2:$C$44,3,FALSE))</f>
        <v>0</v>
      </c>
      <c r="X237" s="564">
        <f t="shared" si="53"/>
        <v>0</v>
      </c>
      <c r="Y237" s="564">
        <f t="shared" si="52"/>
        <v>0</v>
      </c>
      <c r="Z237" s="564">
        <f t="shared" si="52"/>
        <v>0</v>
      </c>
      <c r="AA237" s="564">
        <f t="shared" si="52"/>
        <v>0</v>
      </c>
      <c r="AB237" s="564">
        <f t="shared" si="52"/>
        <v>0</v>
      </c>
      <c r="AC237" s="564">
        <f t="shared" si="52"/>
        <v>0</v>
      </c>
      <c r="AD237" s="564">
        <f t="shared" si="52"/>
        <v>0</v>
      </c>
      <c r="AE237" s="562">
        <f t="shared" si="51"/>
        <v>0</v>
      </c>
      <c r="AF237" s="565">
        <f>IF(C237=Allgemeines!$C$12,SAV!$U237-SAV!$AG237,HLOOKUP(Allgemeines!$C$12-1,$AH$4:$AN$300,ROW(C237)-3,FALSE)-$AG237)</f>
        <v>0</v>
      </c>
      <c r="AG237" s="565">
        <f>HLOOKUP(Allgemeines!$C$12,$AH$4:$AN$300,ROW(C237)-3,FALSE)</f>
        <v>0</v>
      </c>
      <c r="AH237" s="562">
        <f t="shared" si="42"/>
        <v>0</v>
      </c>
      <c r="AI237" s="562">
        <f t="shared" si="43"/>
        <v>0</v>
      </c>
      <c r="AJ237" s="562">
        <f t="shared" si="44"/>
        <v>0</v>
      </c>
      <c r="AK237" s="562">
        <f t="shared" si="45"/>
        <v>0</v>
      </c>
      <c r="AL237" s="562">
        <f t="shared" si="46"/>
        <v>0</v>
      </c>
      <c r="AM237" s="562">
        <f t="shared" si="47"/>
        <v>0</v>
      </c>
      <c r="AN237" s="562">
        <f t="shared" si="48"/>
        <v>0</v>
      </c>
      <c r="AO237" s="477"/>
    </row>
    <row r="238" spans="1:41" ht="13.8">
      <c r="A238" s="559"/>
      <c r="B238" s="559"/>
      <c r="C238" s="560"/>
      <c r="D238" s="561"/>
      <c r="E238" s="695"/>
      <c r="F238" s="561"/>
      <c r="G238" s="685">
        <f t="shared" si="41"/>
        <v>0</v>
      </c>
      <c r="H238" s="561"/>
      <c r="I238" s="561"/>
      <c r="J238" s="561"/>
      <c r="K238" s="561"/>
      <c r="L238" s="561"/>
      <c r="M238" s="561"/>
      <c r="N238" s="561"/>
      <c r="O238" s="561"/>
      <c r="P238" s="561"/>
      <c r="Q238" s="562">
        <f t="shared" si="49"/>
        <v>0</v>
      </c>
      <c r="R238" s="561"/>
      <c r="S238" s="561"/>
      <c r="T238" s="561"/>
      <c r="U238" s="562">
        <f t="shared" si="50"/>
        <v>0</v>
      </c>
      <c r="V238" s="563">
        <f>IF(ISBLANK($B238),0,VLOOKUP($B238,Listen!$A$2:$C$44,2,FALSE))</f>
        <v>0</v>
      </c>
      <c r="W238" s="563">
        <f>IF(ISBLANK($B238),0,VLOOKUP($B238,Listen!$A$2:$C$44,3,FALSE))</f>
        <v>0</v>
      </c>
      <c r="X238" s="564">
        <f t="shared" si="53"/>
        <v>0</v>
      </c>
      <c r="Y238" s="564">
        <f t="shared" si="52"/>
        <v>0</v>
      </c>
      <c r="Z238" s="564">
        <f t="shared" si="52"/>
        <v>0</v>
      </c>
      <c r="AA238" s="564">
        <f t="shared" si="52"/>
        <v>0</v>
      </c>
      <c r="AB238" s="564">
        <f t="shared" si="52"/>
        <v>0</v>
      </c>
      <c r="AC238" s="564">
        <f t="shared" si="52"/>
        <v>0</v>
      </c>
      <c r="AD238" s="564">
        <f t="shared" si="52"/>
        <v>0</v>
      </c>
      <c r="AE238" s="562">
        <f t="shared" si="51"/>
        <v>0</v>
      </c>
      <c r="AF238" s="565">
        <f>IF(C238=Allgemeines!$C$12,SAV!$U238-SAV!$AG238,HLOOKUP(Allgemeines!$C$12-1,$AH$4:$AN$300,ROW(C238)-3,FALSE)-$AG238)</f>
        <v>0</v>
      </c>
      <c r="AG238" s="565">
        <f>HLOOKUP(Allgemeines!$C$12,$AH$4:$AN$300,ROW(C238)-3,FALSE)</f>
        <v>0</v>
      </c>
      <c r="AH238" s="562">
        <f t="shared" si="42"/>
        <v>0</v>
      </c>
      <c r="AI238" s="562">
        <f t="shared" si="43"/>
        <v>0</v>
      </c>
      <c r="AJ238" s="562">
        <f t="shared" si="44"/>
        <v>0</v>
      </c>
      <c r="AK238" s="562">
        <f t="shared" si="45"/>
        <v>0</v>
      </c>
      <c r="AL238" s="562">
        <f t="shared" si="46"/>
        <v>0</v>
      </c>
      <c r="AM238" s="562">
        <f t="shared" si="47"/>
        <v>0</v>
      </c>
      <c r="AN238" s="562">
        <f t="shared" si="48"/>
        <v>0</v>
      </c>
      <c r="AO238" s="477"/>
    </row>
    <row r="239" spans="1:41" ht="13.8">
      <c r="A239" s="559"/>
      <c r="B239" s="559"/>
      <c r="C239" s="560"/>
      <c r="D239" s="561"/>
      <c r="E239" s="695"/>
      <c r="F239" s="561"/>
      <c r="G239" s="685">
        <f t="shared" si="41"/>
        <v>0</v>
      </c>
      <c r="H239" s="561"/>
      <c r="I239" s="561"/>
      <c r="J239" s="561"/>
      <c r="K239" s="561"/>
      <c r="L239" s="561"/>
      <c r="M239" s="561"/>
      <c r="N239" s="561"/>
      <c r="O239" s="561"/>
      <c r="P239" s="561"/>
      <c r="Q239" s="562">
        <f t="shared" si="49"/>
        <v>0</v>
      </c>
      <c r="R239" s="561"/>
      <c r="S239" s="561"/>
      <c r="T239" s="561"/>
      <c r="U239" s="562">
        <f t="shared" si="50"/>
        <v>0</v>
      </c>
      <c r="V239" s="563">
        <f>IF(ISBLANK($B239),0,VLOOKUP($B239,Listen!$A$2:$C$44,2,FALSE))</f>
        <v>0</v>
      </c>
      <c r="W239" s="563">
        <f>IF(ISBLANK($B239),0,VLOOKUP($B239,Listen!$A$2:$C$44,3,FALSE))</f>
        <v>0</v>
      </c>
      <c r="X239" s="564">
        <f t="shared" si="53"/>
        <v>0</v>
      </c>
      <c r="Y239" s="564">
        <f t="shared" si="52"/>
        <v>0</v>
      </c>
      <c r="Z239" s="564">
        <f t="shared" si="52"/>
        <v>0</v>
      </c>
      <c r="AA239" s="564">
        <f t="shared" si="52"/>
        <v>0</v>
      </c>
      <c r="AB239" s="564">
        <f t="shared" si="52"/>
        <v>0</v>
      </c>
      <c r="AC239" s="564">
        <f t="shared" si="52"/>
        <v>0</v>
      </c>
      <c r="AD239" s="564">
        <f t="shared" si="52"/>
        <v>0</v>
      </c>
      <c r="AE239" s="562">
        <f t="shared" si="51"/>
        <v>0</v>
      </c>
      <c r="AF239" s="565">
        <f>IF(C239=Allgemeines!$C$12,SAV!$U239-SAV!$AG239,HLOOKUP(Allgemeines!$C$12-1,$AH$4:$AN$300,ROW(C239)-3,FALSE)-$AG239)</f>
        <v>0</v>
      </c>
      <c r="AG239" s="565">
        <f>HLOOKUP(Allgemeines!$C$12,$AH$4:$AN$300,ROW(C239)-3,FALSE)</f>
        <v>0</v>
      </c>
      <c r="AH239" s="562">
        <f t="shared" si="42"/>
        <v>0</v>
      </c>
      <c r="AI239" s="562">
        <f t="shared" si="43"/>
        <v>0</v>
      </c>
      <c r="AJ239" s="562">
        <f t="shared" si="44"/>
        <v>0</v>
      </c>
      <c r="AK239" s="562">
        <f t="shared" si="45"/>
        <v>0</v>
      </c>
      <c r="AL239" s="562">
        <f t="shared" si="46"/>
        <v>0</v>
      </c>
      <c r="AM239" s="562">
        <f t="shared" si="47"/>
        <v>0</v>
      </c>
      <c r="AN239" s="562">
        <f t="shared" si="48"/>
        <v>0</v>
      </c>
      <c r="AO239" s="477"/>
    </row>
    <row r="240" spans="1:41" ht="13.8">
      <c r="A240" s="559"/>
      <c r="B240" s="559"/>
      <c r="C240" s="560"/>
      <c r="D240" s="561"/>
      <c r="E240" s="695"/>
      <c r="F240" s="561"/>
      <c r="G240" s="685">
        <f t="shared" si="41"/>
        <v>0</v>
      </c>
      <c r="H240" s="561"/>
      <c r="I240" s="561"/>
      <c r="J240" s="561"/>
      <c r="K240" s="561"/>
      <c r="L240" s="561"/>
      <c r="M240" s="561"/>
      <c r="N240" s="561"/>
      <c r="O240" s="561"/>
      <c r="P240" s="561"/>
      <c r="Q240" s="562">
        <f t="shared" si="49"/>
        <v>0</v>
      </c>
      <c r="R240" s="561"/>
      <c r="S240" s="561"/>
      <c r="T240" s="561"/>
      <c r="U240" s="562">
        <f t="shared" si="50"/>
        <v>0</v>
      </c>
      <c r="V240" s="563">
        <f>IF(ISBLANK($B240),0,VLOOKUP($B240,Listen!$A$2:$C$44,2,FALSE))</f>
        <v>0</v>
      </c>
      <c r="W240" s="563">
        <f>IF(ISBLANK($B240),0,VLOOKUP($B240,Listen!$A$2:$C$44,3,FALSE))</f>
        <v>0</v>
      </c>
      <c r="X240" s="564">
        <f t="shared" si="53"/>
        <v>0</v>
      </c>
      <c r="Y240" s="564">
        <f t="shared" si="52"/>
        <v>0</v>
      </c>
      <c r="Z240" s="564">
        <f t="shared" si="52"/>
        <v>0</v>
      </c>
      <c r="AA240" s="564">
        <f t="shared" si="52"/>
        <v>0</v>
      </c>
      <c r="AB240" s="564">
        <f t="shared" si="52"/>
        <v>0</v>
      </c>
      <c r="AC240" s="564">
        <f t="shared" si="52"/>
        <v>0</v>
      </c>
      <c r="AD240" s="564">
        <f t="shared" si="52"/>
        <v>0</v>
      </c>
      <c r="AE240" s="562">
        <f t="shared" si="51"/>
        <v>0</v>
      </c>
      <c r="AF240" s="565">
        <f>IF(C240=Allgemeines!$C$12,SAV!$U240-SAV!$AG240,HLOOKUP(Allgemeines!$C$12-1,$AH$4:$AN$300,ROW(C240)-3,FALSE)-$AG240)</f>
        <v>0</v>
      </c>
      <c r="AG240" s="565">
        <f>HLOOKUP(Allgemeines!$C$12,$AH$4:$AN$300,ROW(C240)-3,FALSE)</f>
        <v>0</v>
      </c>
      <c r="AH240" s="562">
        <f t="shared" si="42"/>
        <v>0</v>
      </c>
      <c r="AI240" s="562">
        <f t="shared" si="43"/>
        <v>0</v>
      </c>
      <c r="AJ240" s="562">
        <f t="shared" si="44"/>
        <v>0</v>
      </c>
      <c r="AK240" s="562">
        <f t="shared" si="45"/>
        <v>0</v>
      </c>
      <c r="AL240" s="562">
        <f t="shared" si="46"/>
        <v>0</v>
      </c>
      <c r="AM240" s="562">
        <f t="shared" si="47"/>
        <v>0</v>
      </c>
      <c r="AN240" s="562">
        <f t="shared" si="48"/>
        <v>0</v>
      </c>
      <c r="AO240" s="477"/>
    </row>
    <row r="241" spans="1:41" ht="13.8">
      <c r="A241" s="559"/>
      <c r="B241" s="559"/>
      <c r="C241" s="560"/>
      <c r="D241" s="561"/>
      <c r="E241" s="695"/>
      <c r="F241" s="561"/>
      <c r="G241" s="685">
        <f t="shared" si="41"/>
        <v>0</v>
      </c>
      <c r="H241" s="561"/>
      <c r="I241" s="561"/>
      <c r="J241" s="561"/>
      <c r="K241" s="561"/>
      <c r="L241" s="561"/>
      <c r="M241" s="561"/>
      <c r="N241" s="561"/>
      <c r="O241" s="561"/>
      <c r="P241" s="561"/>
      <c r="Q241" s="562">
        <f t="shared" si="49"/>
        <v>0</v>
      </c>
      <c r="R241" s="561"/>
      <c r="S241" s="561"/>
      <c r="T241" s="561"/>
      <c r="U241" s="562">
        <f t="shared" si="50"/>
        <v>0</v>
      </c>
      <c r="V241" s="563">
        <f>IF(ISBLANK($B241),0,VLOOKUP($B241,Listen!$A$2:$C$44,2,FALSE))</f>
        <v>0</v>
      </c>
      <c r="W241" s="563">
        <f>IF(ISBLANK($B241),0,VLOOKUP($B241,Listen!$A$2:$C$44,3,FALSE))</f>
        <v>0</v>
      </c>
      <c r="X241" s="564">
        <f t="shared" si="53"/>
        <v>0</v>
      </c>
      <c r="Y241" s="564">
        <f t="shared" si="52"/>
        <v>0</v>
      </c>
      <c r="Z241" s="564">
        <f t="shared" si="52"/>
        <v>0</v>
      </c>
      <c r="AA241" s="564">
        <f t="shared" si="52"/>
        <v>0</v>
      </c>
      <c r="AB241" s="564">
        <f t="shared" si="52"/>
        <v>0</v>
      </c>
      <c r="AC241" s="564">
        <f t="shared" si="52"/>
        <v>0</v>
      </c>
      <c r="AD241" s="564">
        <f t="shared" si="52"/>
        <v>0</v>
      </c>
      <c r="AE241" s="562">
        <f t="shared" si="51"/>
        <v>0</v>
      </c>
      <c r="AF241" s="565">
        <f>IF(C241=Allgemeines!$C$12,SAV!$U241-SAV!$AG241,HLOOKUP(Allgemeines!$C$12-1,$AH$4:$AN$300,ROW(C241)-3,FALSE)-$AG241)</f>
        <v>0</v>
      </c>
      <c r="AG241" s="565">
        <f>HLOOKUP(Allgemeines!$C$12,$AH$4:$AN$300,ROW(C241)-3,FALSE)</f>
        <v>0</v>
      </c>
      <c r="AH241" s="562">
        <f t="shared" si="42"/>
        <v>0</v>
      </c>
      <c r="AI241" s="562">
        <f t="shared" si="43"/>
        <v>0</v>
      </c>
      <c r="AJ241" s="562">
        <f t="shared" si="44"/>
        <v>0</v>
      </c>
      <c r="AK241" s="562">
        <f t="shared" si="45"/>
        <v>0</v>
      </c>
      <c r="AL241" s="562">
        <f t="shared" si="46"/>
        <v>0</v>
      </c>
      <c r="AM241" s="562">
        <f t="shared" si="47"/>
        <v>0</v>
      </c>
      <c r="AN241" s="562">
        <f t="shared" si="48"/>
        <v>0</v>
      </c>
      <c r="AO241" s="477"/>
    </row>
    <row r="242" spans="1:41" ht="13.8">
      <c r="A242" s="559"/>
      <c r="B242" s="559"/>
      <c r="C242" s="560"/>
      <c r="D242" s="561"/>
      <c r="E242" s="695"/>
      <c r="F242" s="561"/>
      <c r="G242" s="685">
        <f t="shared" si="41"/>
        <v>0</v>
      </c>
      <c r="H242" s="561"/>
      <c r="I242" s="561"/>
      <c r="J242" s="561"/>
      <c r="K242" s="561"/>
      <c r="L242" s="561"/>
      <c r="M242" s="561"/>
      <c r="N242" s="561"/>
      <c r="O242" s="561"/>
      <c r="P242" s="561"/>
      <c r="Q242" s="562">
        <f t="shared" si="49"/>
        <v>0</v>
      </c>
      <c r="R242" s="561"/>
      <c r="S242" s="561"/>
      <c r="T242" s="561"/>
      <c r="U242" s="562">
        <f t="shared" si="50"/>
        <v>0</v>
      </c>
      <c r="V242" s="563">
        <f>IF(ISBLANK($B242),0,VLOOKUP($B242,Listen!$A$2:$C$44,2,FALSE))</f>
        <v>0</v>
      </c>
      <c r="W242" s="563">
        <f>IF(ISBLANK($B242),0,VLOOKUP($B242,Listen!$A$2:$C$44,3,FALSE))</f>
        <v>0</v>
      </c>
      <c r="X242" s="564">
        <f t="shared" si="53"/>
        <v>0</v>
      </c>
      <c r="Y242" s="564">
        <f t="shared" si="52"/>
        <v>0</v>
      </c>
      <c r="Z242" s="564">
        <f t="shared" si="52"/>
        <v>0</v>
      </c>
      <c r="AA242" s="564">
        <f t="shared" si="52"/>
        <v>0</v>
      </c>
      <c r="AB242" s="564">
        <f t="shared" si="52"/>
        <v>0</v>
      </c>
      <c r="AC242" s="564">
        <f t="shared" si="52"/>
        <v>0</v>
      </c>
      <c r="AD242" s="564">
        <f t="shared" si="52"/>
        <v>0</v>
      </c>
      <c r="AE242" s="562">
        <f t="shared" si="51"/>
        <v>0</v>
      </c>
      <c r="AF242" s="565">
        <f>IF(C242=Allgemeines!$C$12,SAV!$U242-SAV!$AG242,HLOOKUP(Allgemeines!$C$12-1,$AH$4:$AN$300,ROW(C242)-3,FALSE)-$AG242)</f>
        <v>0</v>
      </c>
      <c r="AG242" s="565">
        <f>HLOOKUP(Allgemeines!$C$12,$AH$4:$AN$300,ROW(C242)-3,FALSE)</f>
        <v>0</v>
      </c>
      <c r="AH242" s="562">
        <f t="shared" si="42"/>
        <v>0</v>
      </c>
      <c r="AI242" s="562">
        <f t="shared" si="43"/>
        <v>0</v>
      </c>
      <c r="AJ242" s="562">
        <f t="shared" si="44"/>
        <v>0</v>
      </c>
      <c r="AK242" s="562">
        <f t="shared" si="45"/>
        <v>0</v>
      </c>
      <c r="AL242" s="562">
        <f t="shared" si="46"/>
        <v>0</v>
      </c>
      <c r="AM242" s="562">
        <f t="shared" si="47"/>
        <v>0</v>
      </c>
      <c r="AN242" s="562">
        <f t="shared" si="48"/>
        <v>0</v>
      </c>
      <c r="AO242" s="477"/>
    </row>
    <row r="243" spans="1:41" ht="13.8">
      <c r="A243" s="559"/>
      <c r="B243" s="559"/>
      <c r="C243" s="560"/>
      <c r="D243" s="561"/>
      <c r="E243" s="695"/>
      <c r="F243" s="561"/>
      <c r="G243" s="685">
        <f t="shared" si="41"/>
        <v>0</v>
      </c>
      <c r="H243" s="561"/>
      <c r="I243" s="561"/>
      <c r="J243" s="561"/>
      <c r="K243" s="561"/>
      <c r="L243" s="561"/>
      <c r="M243" s="561"/>
      <c r="N243" s="561"/>
      <c r="O243" s="561"/>
      <c r="P243" s="561"/>
      <c r="Q243" s="562">
        <f t="shared" si="49"/>
        <v>0</v>
      </c>
      <c r="R243" s="561"/>
      <c r="S243" s="561"/>
      <c r="T243" s="561"/>
      <c r="U243" s="562">
        <f t="shared" si="50"/>
        <v>0</v>
      </c>
      <c r="V243" s="563">
        <f>IF(ISBLANK($B243),0,VLOOKUP($B243,Listen!$A$2:$C$44,2,FALSE))</f>
        <v>0</v>
      </c>
      <c r="W243" s="563">
        <f>IF(ISBLANK($B243),0,VLOOKUP($B243,Listen!$A$2:$C$44,3,FALSE))</f>
        <v>0</v>
      </c>
      <c r="X243" s="564">
        <f t="shared" si="53"/>
        <v>0</v>
      </c>
      <c r="Y243" s="564">
        <f t="shared" si="52"/>
        <v>0</v>
      </c>
      <c r="Z243" s="564">
        <f t="shared" si="52"/>
        <v>0</v>
      </c>
      <c r="AA243" s="564">
        <f t="shared" si="52"/>
        <v>0</v>
      </c>
      <c r="AB243" s="564">
        <f t="shared" si="52"/>
        <v>0</v>
      </c>
      <c r="AC243" s="564">
        <f t="shared" si="52"/>
        <v>0</v>
      </c>
      <c r="AD243" s="564">
        <f t="shared" si="52"/>
        <v>0</v>
      </c>
      <c r="AE243" s="562">
        <f t="shared" si="51"/>
        <v>0</v>
      </c>
      <c r="AF243" s="565">
        <f>IF(C243=Allgemeines!$C$12,SAV!$U243-SAV!$AG243,HLOOKUP(Allgemeines!$C$12-1,$AH$4:$AN$300,ROW(C243)-3,FALSE)-$AG243)</f>
        <v>0</v>
      </c>
      <c r="AG243" s="565">
        <f>HLOOKUP(Allgemeines!$C$12,$AH$4:$AN$300,ROW(C243)-3,FALSE)</f>
        <v>0</v>
      </c>
      <c r="AH243" s="562">
        <f t="shared" si="42"/>
        <v>0</v>
      </c>
      <c r="AI243" s="562">
        <f t="shared" si="43"/>
        <v>0</v>
      </c>
      <c r="AJ243" s="562">
        <f t="shared" si="44"/>
        <v>0</v>
      </c>
      <c r="AK243" s="562">
        <f t="shared" si="45"/>
        <v>0</v>
      </c>
      <c r="AL243" s="562">
        <f t="shared" si="46"/>
        <v>0</v>
      </c>
      <c r="AM243" s="562">
        <f t="shared" si="47"/>
        <v>0</v>
      </c>
      <c r="AN243" s="562">
        <f t="shared" si="48"/>
        <v>0</v>
      </c>
      <c r="AO243" s="477"/>
    </row>
    <row r="244" spans="1:41" ht="13.8">
      <c r="A244" s="559"/>
      <c r="B244" s="559"/>
      <c r="C244" s="560"/>
      <c r="D244" s="561"/>
      <c r="E244" s="695"/>
      <c r="F244" s="561"/>
      <c r="G244" s="685">
        <f t="shared" si="41"/>
        <v>0</v>
      </c>
      <c r="H244" s="561"/>
      <c r="I244" s="561"/>
      <c r="J244" s="561"/>
      <c r="K244" s="561"/>
      <c r="L244" s="561"/>
      <c r="M244" s="561"/>
      <c r="N244" s="561"/>
      <c r="O244" s="561"/>
      <c r="P244" s="561"/>
      <c r="Q244" s="562">
        <f t="shared" si="49"/>
        <v>0</v>
      </c>
      <c r="R244" s="561"/>
      <c r="S244" s="561"/>
      <c r="T244" s="561"/>
      <c r="U244" s="562">
        <f t="shared" si="50"/>
        <v>0</v>
      </c>
      <c r="V244" s="563">
        <f>IF(ISBLANK($B244),0,VLOOKUP($B244,Listen!$A$2:$C$44,2,FALSE))</f>
        <v>0</v>
      </c>
      <c r="W244" s="563">
        <f>IF(ISBLANK($B244),0,VLOOKUP($B244,Listen!$A$2:$C$44,3,FALSE))</f>
        <v>0</v>
      </c>
      <c r="X244" s="564">
        <f t="shared" si="53"/>
        <v>0</v>
      </c>
      <c r="Y244" s="564">
        <f t="shared" si="52"/>
        <v>0</v>
      </c>
      <c r="Z244" s="564">
        <f t="shared" si="52"/>
        <v>0</v>
      </c>
      <c r="AA244" s="564">
        <f t="shared" ref="Y244:AD286" si="54">$V244</f>
        <v>0</v>
      </c>
      <c r="AB244" s="564">
        <f t="shared" si="54"/>
        <v>0</v>
      </c>
      <c r="AC244" s="564">
        <f t="shared" si="54"/>
        <v>0</v>
      </c>
      <c r="AD244" s="564">
        <f t="shared" si="54"/>
        <v>0</v>
      </c>
      <c r="AE244" s="562">
        <f t="shared" si="51"/>
        <v>0</v>
      </c>
      <c r="AF244" s="565">
        <f>IF(C244=Allgemeines!$C$12,SAV!$U244-SAV!$AG244,HLOOKUP(Allgemeines!$C$12-1,$AH$4:$AN$300,ROW(C244)-3,FALSE)-$AG244)</f>
        <v>0</v>
      </c>
      <c r="AG244" s="565">
        <f>HLOOKUP(Allgemeines!$C$12,$AH$4:$AN$300,ROW(C244)-3,FALSE)</f>
        <v>0</v>
      </c>
      <c r="AH244" s="562">
        <f t="shared" si="42"/>
        <v>0</v>
      </c>
      <c r="AI244" s="562">
        <f t="shared" si="43"/>
        <v>0</v>
      </c>
      <c r="AJ244" s="562">
        <f t="shared" si="44"/>
        <v>0</v>
      </c>
      <c r="AK244" s="562">
        <f t="shared" si="45"/>
        <v>0</v>
      </c>
      <c r="AL244" s="562">
        <f t="shared" si="46"/>
        <v>0</v>
      </c>
      <c r="AM244" s="562">
        <f t="shared" si="47"/>
        <v>0</v>
      </c>
      <c r="AN244" s="562">
        <f t="shared" si="48"/>
        <v>0</v>
      </c>
      <c r="AO244" s="477"/>
    </row>
    <row r="245" spans="1:41" ht="13.8">
      <c r="A245" s="559"/>
      <c r="B245" s="559"/>
      <c r="C245" s="560"/>
      <c r="D245" s="561"/>
      <c r="E245" s="695"/>
      <c r="F245" s="561"/>
      <c r="G245" s="685">
        <f t="shared" si="41"/>
        <v>0</v>
      </c>
      <c r="H245" s="561"/>
      <c r="I245" s="561"/>
      <c r="J245" s="561"/>
      <c r="K245" s="561"/>
      <c r="L245" s="561"/>
      <c r="M245" s="561"/>
      <c r="N245" s="561"/>
      <c r="O245" s="561"/>
      <c r="P245" s="561"/>
      <c r="Q245" s="562">
        <f t="shared" si="49"/>
        <v>0</v>
      </c>
      <c r="R245" s="561"/>
      <c r="S245" s="561"/>
      <c r="T245" s="561"/>
      <c r="U245" s="562">
        <f t="shared" si="50"/>
        <v>0</v>
      </c>
      <c r="V245" s="563">
        <f>IF(ISBLANK($B245),0,VLOOKUP($B245,Listen!$A$2:$C$44,2,FALSE))</f>
        <v>0</v>
      </c>
      <c r="W245" s="563">
        <f>IF(ISBLANK($B245),0,VLOOKUP($B245,Listen!$A$2:$C$44,3,FALSE))</f>
        <v>0</v>
      </c>
      <c r="X245" s="564">
        <f t="shared" si="53"/>
        <v>0</v>
      </c>
      <c r="Y245" s="564">
        <f t="shared" si="54"/>
        <v>0</v>
      </c>
      <c r="Z245" s="564">
        <f t="shared" si="54"/>
        <v>0</v>
      </c>
      <c r="AA245" s="564">
        <f t="shared" si="54"/>
        <v>0</v>
      </c>
      <c r="AB245" s="564">
        <f t="shared" si="54"/>
        <v>0</v>
      </c>
      <c r="AC245" s="564">
        <f t="shared" si="54"/>
        <v>0</v>
      </c>
      <c r="AD245" s="564">
        <f t="shared" si="54"/>
        <v>0</v>
      </c>
      <c r="AE245" s="562">
        <f t="shared" si="51"/>
        <v>0</v>
      </c>
      <c r="AF245" s="565">
        <f>IF(C245=Allgemeines!$C$12,SAV!$U245-SAV!$AG245,HLOOKUP(Allgemeines!$C$12-1,$AH$4:$AN$300,ROW(C245)-3,FALSE)-$AG245)</f>
        <v>0</v>
      </c>
      <c r="AG245" s="565">
        <f>HLOOKUP(Allgemeines!$C$12,$AH$4:$AN$300,ROW(C245)-3,FALSE)</f>
        <v>0</v>
      </c>
      <c r="AH245" s="562">
        <f t="shared" si="42"/>
        <v>0</v>
      </c>
      <c r="AI245" s="562">
        <f t="shared" si="43"/>
        <v>0</v>
      </c>
      <c r="AJ245" s="562">
        <f t="shared" si="44"/>
        <v>0</v>
      </c>
      <c r="AK245" s="562">
        <f t="shared" si="45"/>
        <v>0</v>
      </c>
      <c r="AL245" s="562">
        <f t="shared" si="46"/>
        <v>0</v>
      </c>
      <c r="AM245" s="562">
        <f t="shared" si="47"/>
        <v>0</v>
      </c>
      <c r="AN245" s="562">
        <f t="shared" si="48"/>
        <v>0</v>
      </c>
      <c r="AO245" s="477"/>
    </row>
    <row r="246" spans="1:41" ht="13.8">
      <c r="A246" s="559"/>
      <c r="B246" s="559"/>
      <c r="C246" s="560"/>
      <c r="D246" s="561"/>
      <c r="E246" s="695"/>
      <c r="F246" s="561"/>
      <c r="G246" s="685">
        <f t="shared" si="41"/>
        <v>0</v>
      </c>
      <c r="H246" s="561"/>
      <c r="I246" s="561"/>
      <c r="J246" s="561"/>
      <c r="K246" s="561"/>
      <c r="L246" s="561"/>
      <c r="M246" s="561"/>
      <c r="N246" s="561"/>
      <c r="O246" s="561"/>
      <c r="P246" s="561"/>
      <c r="Q246" s="562">
        <f t="shared" si="49"/>
        <v>0</v>
      </c>
      <c r="R246" s="561"/>
      <c r="S246" s="561"/>
      <c r="T246" s="561"/>
      <c r="U246" s="562">
        <f t="shared" si="50"/>
        <v>0</v>
      </c>
      <c r="V246" s="563">
        <f>IF(ISBLANK($B246),0,VLOOKUP($B246,Listen!$A$2:$C$44,2,FALSE))</f>
        <v>0</v>
      </c>
      <c r="W246" s="563">
        <f>IF(ISBLANK($B246),0,VLOOKUP($B246,Listen!$A$2:$C$44,3,FALSE))</f>
        <v>0</v>
      </c>
      <c r="X246" s="564">
        <f t="shared" si="53"/>
        <v>0</v>
      </c>
      <c r="Y246" s="564">
        <f t="shared" si="54"/>
        <v>0</v>
      </c>
      <c r="Z246" s="564">
        <f t="shared" si="54"/>
        <v>0</v>
      </c>
      <c r="AA246" s="564">
        <f t="shared" si="54"/>
        <v>0</v>
      </c>
      <c r="AB246" s="564">
        <f t="shared" si="54"/>
        <v>0</v>
      </c>
      <c r="AC246" s="564">
        <f t="shared" si="54"/>
        <v>0</v>
      </c>
      <c r="AD246" s="564">
        <f t="shared" si="54"/>
        <v>0</v>
      </c>
      <c r="AE246" s="562">
        <f t="shared" si="51"/>
        <v>0</v>
      </c>
      <c r="AF246" s="565">
        <f>IF(C246=Allgemeines!$C$12,SAV!$U246-SAV!$AG246,HLOOKUP(Allgemeines!$C$12-1,$AH$4:$AN$300,ROW(C246)-3,FALSE)-$AG246)</f>
        <v>0</v>
      </c>
      <c r="AG246" s="565">
        <f>HLOOKUP(Allgemeines!$C$12,$AH$4:$AN$300,ROW(C246)-3,FALSE)</f>
        <v>0</v>
      </c>
      <c r="AH246" s="562">
        <f t="shared" si="42"/>
        <v>0</v>
      </c>
      <c r="AI246" s="562">
        <f t="shared" si="43"/>
        <v>0</v>
      </c>
      <c r="AJ246" s="562">
        <f t="shared" si="44"/>
        <v>0</v>
      </c>
      <c r="AK246" s="562">
        <f t="shared" si="45"/>
        <v>0</v>
      </c>
      <c r="AL246" s="562">
        <f t="shared" si="46"/>
        <v>0</v>
      </c>
      <c r="AM246" s="562">
        <f t="shared" si="47"/>
        <v>0</v>
      </c>
      <c r="AN246" s="562">
        <f t="shared" si="48"/>
        <v>0</v>
      </c>
      <c r="AO246" s="477"/>
    </row>
    <row r="247" spans="1:41" ht="13.8">
      <c r="A247" s="559"/>
      <c r="B247" s="559"/>
      <c r="C247" s="560"/>
      <c r="D247" s="561"/>
      <c r="E247" s="695"/>
      <c r="F247" s="561"/>
      <c r="G247" s="685">
        <f t="shared" si="41"/>
        <v>0</v>
      </c>
      <c r="H247" s="561"/>
      <c r="I247" s="561"/>
      <c r="J247" s="561"/>
      <c r="K247" s="561"/>
      <c r="L247" s="561"/>
      <c r="M247" s="561"/>
      <c r="N247" s="561"/>
      <c r="O247" s="561"/>
      <c r="P247" s="561"/>
      <c r="Q247" s="562">
        <f t="shared" si="49"/>
        <v>0</v>
      </c>
      <c r="R247" s="561"/>
      <c r="S247" s="561"/>
      <c r="T247" s="561"/>
      <c r="U247" s="562">
        <f t="shared" si="50"/>
        <v>0</v>
      </c>
      <c r="V247" s="563">
        <f>IF(ISBLANK($B247),0,VLOOKUP($B247,Listen!$A$2:$C$44,2,FALSE))</f>
        <v>0</v>
      </c>
      <c r="W247" s="563">
        <f>IF(ISBLANK($B247),0,VLOOKUP($B247,Listen!$A$2:$C$44,3,FALSE))</f>
        <v>0</v>
      </c>
      <c r="X247" s="564">
        <f t="shared" si="53"/>
        <v>0</v>
      </c>
      <c r="Y247" s="564">
        <f t="shared" si="54"/>
        <v>0</v>
      </c>
      <c r="Z247" s="564">
        <f t="shared" si="54"/>
        <v>0</v>
      </c>
      <c r="AA247" s="564">
        <f t="shared" si="54"/>
        <v>0</v>
      </c>
      <c r="AB247" s="564">
        <f t="shared" si="54"/>
        <v>0</v>
      </c>
      <c r="AC247" s="564">
        <f t="shared" si="54"/>
        <v>0</v>
      </c>
      <c r="AD247" s="564">
        <f t="shared" si="54"/>
        <v>0</v>
      </c>
      <c r="AE247" s="562">
        <f t="shared" si="51"/>
        <v>0</v>
      </c>
      <c r="AF247" s="565">
        <f>IF(C247=Allgemeines!$C$12,SAV!$U247-SAV!$AG247,HLOOKUP(Allgemeines!$C$12-1,$AH$4:$AN$300,ROW(C247)-3,FALSE)-$AG247)</f>
        <v>0</v>
      </c>
      <c r="AG247" s="565">
        <f>HLOOKUP(Allgemeines!$C$12,$AH$4:$AN$300,ROW(C247)-3,FALSE)</f>
        <v>0</v>
      </c>
      <c r="AH247" s="562">
        <f t="shared" si="42"/>
        <v>0</v>
      </c>
      <c r="AI247" s="562">
        <f t="shared" si="43"/>
        <v>0</v>
      </c>
      <c r="AJ247" s="562">
        <f t="shared" si="44"/>
        <v>0</v>
      </c>
      <c r="AK247" s="562">
        <f t="shared" si="45"/>
        <v>0</v>
      </c>
      <c r="AL247" s="562">
        <f t="shared" si="46"/>
        <v>0</v>
      </c>
      <c r="AM247" s="562">
        <f t="shared" si="47"/>
        <v>0</v>
      </c>
      <c r="AN247" s="562">
        <f t="shared" si="48"/>
        <v>0</v>
      </c>
      <c r="AO247" s="477"/>
    </row>
    <row r="248" spans="1:41" ht="13.8">
      <c r="A248" s="559"/>
      <c r="B248" s="559"/>
      <c r="C248" s="560"/>
      <c r="D248" s="561"/>
      <c r="E248" s="695"/>
      <c r="F248" s="561"/>
      <c r="G248" s="685">
        <f t="shared" si="41"/>
        <v>0</v>
      </c>
      <c r="H248" s="561"/>
      <c r="I248" s="561"/>
      <c r="J248" s="561"/>
      <c r="K248" s="561"/>
      <c r="L248" s="561"/>
      <c r="M248" s="561"/>
      <c r="N248" s="561"/>
      <c r="O248" s="561"/>
      <c r="P248" s="561"/>
      <c r="Q248" s="562">
        <f t="shared" si="49"/>
        <v>0</v>
      </c>
      <c r="R248" s="561"/>
      <c r="S248" s="561"/>
      <c r="T248" s="561"/>
      <c r="U248" s="562">
        <f t="shared" si="50"/>
        <v>0</v>
      </c>
      <c r="V248" s="563">
        <f>IF(ISBLANK($B248),0,VLOOKUP($B248,Listen!$A$2:$C$44,2,FALSE))</f>
        <v>0</v>
      </c>
      <c r="W248" s="563">
        <f>IF(ISBLANK($B248),0,VLOOKUP($B248,Listen!$A$2:$C$44,3,FALSE))</f>
        <v>0</v>
      </c>
      <c r="X248" s="564">
        <f t="shared" si="53"/>
        <v>0</v>
      </c>
      <c r="Y248" s="564">
        <f t="shared" si="54"/>
        <v>0</v>
      </c>
      <c r="Z248" s="564">
        <f t="shared" si="54"/>
        <v>0</v>
      </c>
      <c r="AA248" s="564">
        <f t="shared" si="54"/>
        <v>0</v>
      </c>
      <c r="AB248" s="564">
        <f t="shared" si="54"/>
        <v>0</v>
      </c>
      <c r="AC248" s="564">
        <f t="shared" si="54"/>
        <v>0</v>
      </c>
      <c r="AD248" s="564">
        <f t="shared" si="54"/>
        <v>0</v>
      </c>
      <c r="AE248" s="562">
        <f t="shared" si="51"/>
        <v>0</v>
      </c>
      <c r="AF248" s="565">
        <f>IF(C248=Allgemeines!$C$12,SAV!$U248-SAV!$AG248,HLOOKUP(Allgemeines!$C$12-1,$AH$4:$AN$300,ROW(C248)-3,FALSE)-$AG248)</f>
        <v>0</v>
      </c>
      <c r="AG248" s="565">
        <f>HLOOKUP(Allgemeines!$C$12,$AH$4:$AN$300,ROW(C248)-3,FALSE)</f>
        <v>0</v>
      </c>
      <c r="AH248" s="562">
        <f t="shared" si="42"/>
        <v>0</v>
      </c>
      <c r="AI248" s="562">
        <f t="shared" si="43"/>
        <v>0</v>
      </c>
      <c r="AJ248" s="562">
        <f t="shared" si="44"/>
        <v>0</v>
      </c>
      <c r="AK248" s="562">
        <f t="shared" si="45"/>
        <v>0</v>
      </c>
      <c r="AL248" s="562">
        <f t="shared" si="46"/>
        <v>0</v>
      </c>
      <c r="AM248" s="562">
        <f t="shared" si="47"/>
        <v>0</v>
      </c>
      <c r="AN248" s="562">
        <f t="shared" si="48"/>
        <v>0</v>
      </c>
      <c r="AO248" s="477"/>
    </row>
    <row r="249" spans="1:41" ht="13.8">
      <c r="A249" s="559"/>
      <c r="B249" s="559"/>
      <c r="C249" s="560"/>
      <c r="D249" s="561"/>
      <c r="E249" s="695"/>
      <c r="F249" s="561"/>
      <c r="G249" s="685">
        <f t="shared" si="41"/>
        <v>0</v>
      </c>
      <c r="H249" s="561"/>
      <c r="I249" s="561"/>
      <c r="J249" s="561"/>
      <c r="K249" s="561"/>
      <c r="L249" s="561"/>
      <c r="M249" s="561"/>
      <c r="N249" s="561"/>
      <c r="O249" s="561"/>
      <c r="P249" s="561"/>
      <c r="Q249" s="562">
        <f t="shared" si="49"/>
        <v>0</v>
      </c>
      <c r="R249" s="561"/>
      <c r="S249" s="561"/>
      <c r="T249" s="561"/>
      <c r="U249" s="562">
        <f t="shared" si="50"/>
        <v>0</v>
      </c>
      <c r="V249" s="563">
        <f>IF(ISBLANK($B249),0,VLOOKUP($B249,Listen!$A$2:$C$44,2,FALSE))</f>
        <v>0</v>
      </c>
      <c r="W249" s="563">
        <f>IF(ISBLANK($B249),0,VLOOKUP($B249,Listen!$A$2:$C$44,3,FALSE))</f>
        <v>0</v>
      </c>
      <c r="X249" s="564">
        <f t="shared" si="53"/>
        <v>0</v>
      </c>
      <c r="Y249" s="564">
        <f t="shared" si="54"/>
        <v>0</v>
      </c>
      <c r="Z249" s="564">
        <f t="shared" si="54"/>
        <v>0</v>
      </c>
      <c r="AA249" s="564">
        <f t="shared" si="54"/>
        <v>0</v>
      </c>
      <c r="AB249" s="564">
        <f t="shared" si="54"/>
        <v>0</v>
      </c>
      <c r="AC249" s="564">
        <f t="shared" si="54"/>
        <v>0</v>
      </c>
      <c r="AD249" s="564">
        <f t="shared" si="54"/>
        <v>0</v>
      </c>
      <c r="AE249" s="562">
        <f t="shared" si="51"/>
        <v>0</v>
      </c>
      <c r="AF249" s="565">
        <f>IF(C249=Allgemeines!$C$12,SAV!$U249-SAV!$AG249,HLOOKUP(Allgemeines!$C$12-1,$AH$4:$AN$300,ROW(C249)-3,FALSE)-$AG249)</f>
        <v>0</v>
      </c>
      <c r="AG249" s="565">
        <f>HLOOKUP(Allgemeines!$C$12,$AH$4:$AN$300,ROW(C249)-3,FALSE)</f>
        <v>0</v>
      </c>
      <c r="AH249" s="562">
        <f t="shared" si="42"/>
        <v>0</v>
      </c>
      <c r="AI249" s="562">
        <f t="shared" si="43"/>
        <v>0</v>
      </c>
      <c r="AJ249" s="562">
        <f t="shared" si="44"/>
        <v>0</v>
      </c>
      <c r="AK249" s="562">
        <f t="shared" si="45"/>
        <v>0</v>
      </c>
      <c r="AL249" s="562">
        <f t="shared" si="46"/>
        <v>0</v>
      </c>
      <c r="AM249" s="562">
        <f t="shared" si="47"/>
        <v>0</v>
      </c>
      <c r="AN249" s="562">
        <f t="shared" si="48"/>
        <v>0</v>
      </c>
      <c r="AO249" s="477"/>
    </row>
    <row r="250" spans="1:41" ht="13.8">
      <c r="A250" s="559"/>
      <c r="B250" s="559"/>
      <c r="C250" s="560"/>
      <c r="D250" s="561"/>
      <c r="E250" s="695"/>
      <c r="F250" s="561"/>
      <c r="G250" s="685">
        <f t="shared" si="41"/>
        <v>0</v>
      </c>
      <c r="H250" s="561"/>
      <c r="I250" s="561"/>
      <c r="J250" s="561"/>
      <c r="K250" s="561"/>
      <c r="L250" s="561"/>
      <c r="M250" s="561"/>
      <c r="N250" s="561"/>
      <c r="O250" s="561"/>
      <c r="P250" s="561"/>
      <c r="Q250" s="562">
        <f t="shared" si="49"/>
        <v>0</v>
      </c>
      <c r="R250" s="561"/>
      <c r="S250" s="561"/>
      <c r="T250" s="561"/>
      <c r="U250" s="562">
        <f t="shared" si="50"/>
        <v>0</v>
      </c>
      <c r="V250" s="563">
        <f>IF(ISBLANK($B250),0,VLOOKUP($B250,Listen!$A$2:$C$44,2,FALSE))</f>
        <v>0</v>
      </c>
      <c r="W250" s="563">
        <f>IF(ISBLANK($B250),0,VLOOKUP($B250,Listen!$A$2:$C$44,3,FALSE))</f>
        <v>0</v>
      </c>
      <c r="X250" s="564">
        <f t="shared" si="53"/>
        <v>0</v>
      </c>
      <c r="Y250" s="564">
        <f t="shared" si="54"/>
        <v>0</v>
      </c>
      <c r="Z250" s="564">
        <f t="shared" si="54"/>
        <v>0</v>
      </c>
      <c r="AA250" s="564">
        <f t="shared" si="54"/>
        <v>0</v>
      </c>
      <c r="AB250" s="564">
        <f t="shared" si="54"/>
        <v>0</v>
      </c>
      <c r="AC250" s="564">
        <f t="shared" si="54"/>
        <v>0</v>
      </c>
      <c r="AD250" s="564">
        <f t="shared" si="54"/>
        <v>0</v>
      </c>
      <c r="AE250" s="562">
        <f t="shared" si="51"/>
        <v>0</v>
      </c>
      <c r="AF250" s="565">
        <f>IF(C250=Allgemeines!$C$12,SAV!$U250-SAV!$AG250,HLOOKUP(Allgemeines!$C$12-1,$AH$4:$AN$300,ROW(C250)-3,FALSE)-$AG250)</f>
        <v>0</v>
      </c>
      <c r="AG250" s="565">
        <f>HLOOKUP(Allgemeines!$C$12,$AH$4:$AN$300,ROW(C250)-3,FALSE)</f>
        <v>0</v>
      </c>
      <c r="AH250" s="562">
        <f t="shared" si="42"/>
        <v>0</v>
      </c>
      <c r="AI250" s="562">
        <f t="shared" si="43"/>
        <v>0</v>
      </c>
      <c r="AJ250" s="562">
        <f t="shared" si="44"/>
        <v>0</v>
      </c>
      <c r="AK250" s="562">
        <f t="shared" si="45"/>
        <v>0</v>
      </c>
      <c r="AL250" s="562">
        <f t="shared" si="46"/>
        <v>0</v>
      </c>
      <c r="AM250" s="562">
        <f t="shared" si="47"/>
        <v>0</v>
      </c>
      <c r="AN250" s="562">
        <f t="shared" si="48"/>
        <v>0</v>
      </c>
      <c r="AO250" s="477"/>
    </row>
    <row r="251" spans="1:41" ht="13.8">
      <c r="A251" s="559"/>
      <c r="B251" s="559"/>
      <c r="C251" s="560"/>
      <c r="D251" s="561"/>
      <c r="E251" s="695"/>
      <c r="F251" s="561"/>
      <c r="G251" s="685">
        <f t="shared" si="41"/>
        <v>0</v>
      </c>
      <c r="H251" s="561"/>
      <c r="I251" s="561"/>
      <c r="J251" s="561"/>
      <c r="K251" s="561"/>
      <c r="L251" s="561"/>
      <c r="M251" s="561"/>
      <c r="N251" s="561"/>
      <c r="O251" s="561"/>
      <c r="P251" s="561"/>
      <c r="Q251" s="562">
        <f t="shared" si="49"/>
        <v>0</v>
      </c>
      <c r="R251" s="561"/>
      <c r="S251" s="561"/>
      <c r="T251" s="561"/>
      <c r="U251" s="562">
        <f t="shared" si="50"/>
        <v>0</v>
      </c>
      <c r="V251" s="563">
        <f>IF(ISBLANK($B251),0,VLOOKUP($B251,Listen!$A$2:$C$44,2,FALSE))</f>
        <v>0</v>
      </c>
      <c r="W251" s="563">
        <f>IF(ISBLANK($B251),0,VLOOKUP($B251,Listen!$A$2:$C$44,3,FALSE))</f>
        <v>0</v>
      </c>
      <c r="X251" s="564">
        <f t="shared" si="53"/>
        <v>0</v>
      </c>
      <c r="Y251" s="564">
        <f t="shared" si="54"/>
        <v>0</v>
      </c>
      <c r="Z251" s="564">
        <f t="shared" si="54"/>
        <v>0</v>
      </c>
      <c r="AA251" s="564">
        <f t="shared" si="54"/>
        <v>0</v>
      </c>
      <c r="AB251" s="564">
        <f t="shared" si="54"/>
        <v>0</v>
      </c>
      <c r="AC251" s="564">
        <f t="shared" si="54"/>
        <v>0</v>
      </c>
      <c r="AD251" s="564">
        <f t="shared" si="54"/>
        <v>0</v>
      </c>
      <c r="AE251" s="562">
        <f t="shared" si="51"/>
        <v>0</v>
      </c>
      <c r="AF251" s="565">
        <f>IF(C251=Allgemeines!$C$12,SAV!$U251-SAV!$AG251,HLOOKUP(Allgemeines!$C$12-1,$AH$4:$AN$300,ROW(C251)-3,FALSE)-$AG251)</f>
        <v>0</v>
      </c>
      <c r="AG251" s="565">
        <f>HLOOKUP(Allgemeines!$C$12,$AH$4:$AN$300,ROW(C251)-3,FALSE)</f>
        <v>0</v>
      </c>
      <c r="AH251" s="562">
        <f t="shared" si="42"/>
        <v>0</v>
      </c>
      <c r="AI251" s="562">
        <f t="shared" si="43"/>
        <v>0</v>
      </c>
      <c r="AJ251" s="562">
        <f t="shared" si="44"/>
        <v>0</v>
      </c>
      <c r="AK251" s="562">
        <f t="shared" si="45"/>
        <v>0</v>
      </c>
      <c r="AL251" s="562">
        <f t="shared" si="46"/>
        <v>0</v>
      </c>
      <c r="AM251" s="562">
        <f t="shared" si="47"/>
        <v>0</v>
      </c>
      <c r="AN251" s="562">
        <f t="shared" si="48"/>
        <v>0</v>
      </c>
      <c r="AO251" s="477"/>
    </row>
    <row r="252" spans="1:41" ht="13.8">
      <c r="A252" s="559"/>
      <c r="B252" s="559"/>
      <c r="C252" s="560"/>
      <c r="D252" s="561"/>
      <c r="E252" s="695"/>
      <c r="F252" s="561"/>
      <c r="G252" s="685">
        <f t="shared" si="41"/>
        <v>0</v>
      </c>
      <c r="H252" s="561"/>
      <c r="I252" s="561"/>
      <c r="J252" s="561"/>
      <c r="K252" s="561"/>
      <c r="L252" s="561"/>
      <c r="M252" s="561"/>
      <c r="N252" s="561"/>
      <c r="O252" s="561"/>
      <c r="P252" s="561"/>
      <c r="Q252" s="562">
        <f t="shared" si="49"/>
        <v>0</v>
      </c>
      <c r="R252" s="561"/>
      <c r="S252" s="561"/>
      <c r="T252" s="561"/>
      <c r="U252" s="562">
        <f t="shared" si="50"/>
        <v>0</v>
      </c>
      <c r="V252" s="563">
        <f>IF(ISBLANK($B252),0,VLOOKUP($B252,Listen!$A$2:$C$44,2,FALSE))</f>
        <v>0</v>
      </c>
      <c r="W252" s="563">
        <f>IF(ISBLANK($B252),0,VLOOKUP($B252,Listen!$A$2:$C$44,3,FALSE))</f>
        <v>0</v>
      </c>
      <c r="X252" s="564">
        <f t="shared" si="53"/>
        <v>0</v>
      </c>
      <c r="Y252" s="564">
        <f t="shared" si="54"/>
        <v>0</v>
      </c>
      <c r="Z252" s="564">
        <f t="shared" si="54"/>
        <v>0</v>
      </c>
      <c r="AA252" s="564">
        <f t="shared" si="54"/>
        <v>0</v>
      </c>
      <c r="AB252" s="564">
        <f t="shared" si="54"/>
        <v>0</v>
      </c>
      <c r="AC252" s="564">
        <f t="shared" si="54"/>
        <v>0</v>
      </c>
      <c r="AD252" s="564">
        <f t="shared" si="54"/>
        <v>0</v>
      </c>
      <c r="AE252" s="562">
        <f t="shared" si="51"/>
        <v>0</v>
      </c>
      <c r="AF252" s="565">
        <f>IF(C252=Allgemeines!$C$12,SAV!$U252-SAV!$AG252,HLOOKUP(Allgemeines!$C$12-1,$AH$4:$AN$300,ROW(C252)-3,FALSE)-$AG252)</f>
        <v>0</v>
      </c>
      <c r="AG252" s="565">
        <f>HLOOKUP(Allgemeines!$C$12,$AH$4:$AN$300,ROW(C252)-3,FALSE)</f>
        <v>0</v>
      </c>
      <c r="AH252" s="562">
        <f t="shared" si="42"/>
        <v>0</v>
      </c>
      <c r="AI252" s="562">
        <f t="shared" si="43"/>
        <v>0</v>
      </c>
      <c r="AJ252" s="562">
        <f t="shared" si="44"/>
        <v>0</v>
      </c>
      <c r="AK252" s="562">
        <f t="shared" si="45"/>
        <v>0</v>
      </c>
      <c r="AL252" s="562">
        <f t="shared" si="46"/>
        <v>0</v>
      </c>
      <c r="AM252" s="562">
        <f t="shared" si="47"/>
        <v>0</v>
      </c>
      <c r="AN252" s="562">
        <f t="shared" si="48"/>
        <v>0</v>
      </c>
      <c r="AO252" s="477"/>
    </row>
    <row r="253" spans="1:41" ht="13.8">
      <c r="A253" s="559"/>
      <c r="B253" s="559"/>
      <c r="C253" s="560"/>
      <c r="D253" s="561"/>
      <c r="E253" s="695"/>
      <c r="F253" s="561"/>
      <c r="G253" s="685">
        <f t="shared" si="41"/>
        <v>0</v>
      </c>
      <c r="H253" s="561"/>
      <c r="I253" s="561"/>
      <c r="J253" s="561"/>
      <c r="K253" s="561"/>
      <c r="L253" s="561"/>
      <c r="M253" s="561"/>
      <c r="N253" s="561"/>
      <c r="O253" s="561"/>
      <c r="P253" s="561"/>
      <c r="Q253" s="562">
        <f t="shared" si="49"/>
        <v>0</v>
      </c>
      <c r="R253" s="561"/>
      <c r="S253" s="561"/>
      <c r="T253" s="561"/>
      <c r="U253" s="562">
        <f t="shared" si="50"/>
        <v>0</v>
      </c>
      <c r="V253" s="563">
        <f>IF(ISBLANK($B253),0,VLOOKUP($B253,Listen!$A$2:$C$44,2,FALSE))</f>
        <v>0</v>
      </c>
      <c r="W253" s="563">
        <f>IF(ISBLANK($B253),0,VLOOKUP($B253,Listen!$A$2:$C$44,3,FALSE))</f>
        <v>0</v>
      </c>
      <c r="X253" s="564">
        <f t="shared" si="53"/>
        <v>0</v>
      </c>
      <c r="Y253" s="564">
        <f t="shared" si="54"/>
        <v>0</v>
      </c>
      <c r="Z253" s="564">
        <f t="shared" si="54"/>
        <v>0</v>
      </c>
      <c r="AA253" s="564">
        <f t="shared" si="54"/>
        <v>0</v>
      </c>
      <c r="AB253" s="564">
        <f t="shared" si="54"/>
        <v>0</v>
      </c>
      <c r="AC253" s="564">
        <f t="shared" si="54"/>
        <v>0</v>
      </c>
      <c r="AD253" s="564">
        <f t="shared" si="54"/>
        <v>0</v>
      </c>
      <c r="AE253" s="562">
        <f t="shared" si="51"/>
        <v>0</v>
      </c>
      <c r="AF253" s="565">
        <f>IF(C253=Allgemeines!$C$12,SAV!$U253-SAV!$AG253,HLOOKUP(Allgemeines!$C$12-1,$AH$4:$AN$300,ROW(C253)-3,FALSE)-$AG253)</f>
        <v>0</v>
      </c>
      <c r="AG253" s="565">
        <f>HLOOKUP(Allgemeines!$C$12,$AH$4:$AN$300,ROW(C253)-3,FALSE)</f>
        <v>0</v>
      </c>
      <c r="AH253" s="562">
        <f t="shared" si="42"/>
        <v>0</v>
      </c>
      <c r="AI253" s="562">
        <f t="shared" si="43"/>
        <v>0</v>
      </c>
      <c r="AJ253" s="562">
        <f t="shared" si="44"/>
        <v>0</v>
      </c>
      <c r="AK253" s="562">
        <f t="shared" si="45"/>
        <v>0</v>
      </c>
      <c r="AL253" s="562">
        <f t="shared" si="46"/>
        <v>0</v>
      </c>
      <c r="AM253" s="562">
        <f t="shared" si="47"/>
        <v>0</v>
      </c>
      <c r="AN253" s="562">
        <f t="shared" si="48"/>
        <v>0</v>
      </c>
      <c r="AO253" s="477"/>
    </row>
    <row r="254" spans="1:41" ht="13.8">
      <c r="A254" s="559"/>
      <c r="B254" s="559"/>
      <c r="C254" s="560"/>
      <c r="D254" s="561"/>
      <c r="E254" s="695"/>
      <c r="F254" s="561"/>
      <c r="G254" s="685">
        <f t="shared" si="41"/>
        <v>0</v>
      </c>
      <c r="H254" s="561"/>
      <c r="I254" s="561"/>
      <c r="J254" s="561"/>
      <c r="K254" s="561"/>
      <c r="L254" s="561"/>
      <c r="M254" s="561"/>
      <c r="N254" s="561"/>
      <c r="O254" s="561"/>
      <c r="P254" s="561"/>
      <c r="Q254" s="562">
        <f t="shared" si="49"/>
        <v>0</v>
      </c>
      <c r="R254" s="561"/>
      <c r="S254" s="561"/>
      <c r="T254" s="561"/>
      <c r="U254" s="562">
        <f t="shared" si="50"/>
        <v>0</v>
      </c>
      <c r="V254" s="563">
        <f>IF(ISBLANK($B254),0,VLOOKUP($B254,Listen!$A$2:$C$44,2,FALSE))</f>
        <v>0</v>
      </c>
      <c r="W254" s="563">
        <f>IF(ISBLANK($B254),0,VLOOKUP($B254,Listen!$A$2:$C$44,3,FALSE))</f>
        <v>0</v>
      </c>
      <c r="X254" s="564">
        <f t="shared" si="53"/>
        <v>0</v>
      </c>
      <c r="Y254" s="564">
        <f t="shared" si="54"/>
        <v>0</v>
      </c>
      <c r="Z254" s="564">
        <f t="shared" si="54"/>
        <v>0</v>
      </c>
      <c r="AA254" s="564">
        <f t="shared" si="54"/>
        <v>0</v>
      </c>
      <c r="AB254" s="564">
        <f t="shared" si="54"/>
        <v>0</v>
      </c>
      <c r="AC254" s="564">
        <f t="shared" si="54"/>
        <v>0</v>
      </c>
      <c r="AD254" s="564">
        <f t="shared" si="54"/>
        <v>0</v>
      </c>
      <c r="AE254" s="562">
        <f t="shared" si="51"/>
        <v>0</v>
      </c>
      <c r="AF254" s="565">
        <f>IF(C254=Allgemeines!$C$12,SAV!$U254-SAV!$AG254,HLOOKUP(Allgemeines!$C$12-1,$AH$4:$AN$300,ROW(C254)-3,FALSE)-$AG254)</f>
        <v>0</v>
      </c>
      <c r="AG254" s="565">
        <f>HLOOKUP(Allgemeines!$C$12,$AH$4:$AN$300,ROW(C254)-3,FALSE)</f>
        <v>0</v>
      </c>
      <c r="AH254" s="562">
        <f t="shared" si="42"/>
        <v>0</v>
      </c>
      <c r="AI254" s="562">
        <f t="shared" si="43"/>
        <v>0</v>
      </c>
      <c r="AJ254" s="562">
        <f t="shared" si="44"/>
        <v>0</v>
      </c>
      <c r="AK254" s="562">
        <f t="shared" si="45"/>
        <v>0</v>
      </c>
      <c r="AL254" s="562">
        <f t="shared" si="46"/>
        <v>0</v>
      </c>
      <c r="AM254" s="562">
        <f t="shared" si="47"/>
        <v>0</v>
      </c>
      <c r="AN254" s="562">
        <f t="shared" si="48"/>
        <v>0</v>
      </c>
      <c r="AO254" s="477"/>
    </row>
    <row r="255" spans="1:41" ht="13.8">
      <c r="A255" s="559"/>
      <c r="B255" s="559"/>
      <c r="C255" s="560"/>
      <c r="D255" s="561"/>
      <c r="E255" s="695"/>
      <c r="F255" s="561"/>
      <c r="G255" s="685">
        <f t="shared" si="41"/>
        <v>0</v>
      </c>
      <c r="H255" s="561"/>
      <c r="I255" s="561"/>
      <c r="J255" s="561"/>
      <c r="K255" s="561"/>
      <c r="L255" s="561"/>
      <c r="M255" s="561"/>
      <c r="N255" s="561"/>
      <c r="O255" s="561"/>
      <c r="P255" s="561"/>
      <c r="Q255" s="562">
        <f t="shared" si="49"/>
        <v>0</v>
      </c>
      <c r="R255" s="561"/>
      <c r="S255" s="561"/>
      <c r="T255" s="561"/>
      <c r="U255" s="562">
        <f t="shared" si="50"/>
        <v>0</v>
      </c>
      <c r="V255" s="563">
        <f>IF(ISBLANK($B255),0,VLOOKUP($B255,Listen!$A$2:$C$44,2,FALSE))</f>
        <v>0</v>
      </c>
      <c r="W255" s="563">
        <f>IF(ISBLANK($B255),0,VLOOKUP($B255,Listen!$A$2:$C$44,3,FALSE))</f>
        <v>0</v>
      </c>
      <c r="X255" s="564">
        <f t="shared" si="53"/>
        <v>0</v>
      </c>
      <c r="Y255" s="564">
        <f t="shared" si="54"/>
        <v>0</v>
      </c>
      <c r="Z255" s="564">
        <f t="shared" si="54"/>
        <v>0</v>
      </c>
      <c r="AA255" s="564">
        <f t="shared" si="54"/>
        <v>0</v>
      </c>
      <c r="AB255" s="564">
        <f t="shared" si="54"/>
        <v>0</v>
      </c>
      <c r="AC255" s="564">
        <f t="shared" si="54"/>
        <v>0</v>
      </c>
      <c r="AD255" s="564">
        <f t="shared" si="54"/>
        <v>0</v>
      </c>
      <c r="AE255" s="562">
        <f t="shared" si="51"/>
        <v>0</v>
      </c>
      <c r="AF255" s="565">
        <f>IF(C255=Allgemeines!$C$12,SAV!$U255-SAV!$AG255,HLOOKUP(Allgemeines!$C$12-1,$AH$4:$AN$300,ROW(C255)-3,FALSE)-$AG255)</f>
        <v>0</v>
      </c>
      <c r="AG255" s="565">
        <f>HLOOKUP(Allgemeines!$C$12,$AH$4:$AN$300,ROW(C255)-3,FALSE)</f>
        <v>0</v>
      </c>
      <c r="AH255" s="562">
        <f t="shared" si="42"/>
        <v>0</v>
      </c>
      <c r="AI255" s="562">
        <f t="shared" si="43"/>
        <v>0</v>
      </c>
      <c r="AJ255" s="562">
        <f t="shared" si="44"/>
        <v>0</v>
      </c>
      <c r="AK255" s="562">
        <f t="shared" si="45"/>
        <v>0</v>
      </c>
      <c r="AL255" s="562">
        <f t="shared" si="46"/>
        <v>0</v>
      </c>
      <c r="AM255" s="562">
        <f t="shared" si="47"/>
        <v>0</v>
      </c>
      <c r="AN255" s="562">
        <f t="shared" si="48"/>
        <v>0</v>
      </c>
      <c r="AO255" s="477"/>
    </row>
    <row r="256" spans="1:41" ht="13.8">
      <c r="A256" s="559"/>
      <c r="B256" s="559"/>
      <c r="C256" s="560"/>
      <c r="D256" s="561"/>
      <c r="E256" s="695"/>
      <c r="F256" s="561"/>
      <c r="G256" s="685">
        <f t="shared" si="41"/>
        <v>0</v>
      </c>
      <c r="H256" s="561"/>
      <c r="I256" s="561"/>
      <c r="J256" s="561"/>
      <c r="K256" s="561"/>
      <c r="L256" s="561"/>
      <c r="M256" s="561"/>
      <c r="N256" s="561"/>
      <c r="O256" s="561"/>
      <c r="P256" s="561"/>
      <c r="Q256" s="562">
        <f t="shared" si="49"/>
        <v>0</v>
      </c>
      <c r="R256" s="561"/>
      <c r="S256" s="561"/>
      <c r="T256" s="561"/>
      <c r="U256" s="562">
        <f t="shared" si="50"/>
        <v>0</v>
      </c>
      <c r="V256" s="563">
        <f>IF(ISBLANK($B256),0,VLOOKUP($B256,Listen!$A$2:$C$44,2,FALSE))</f>
        <v>0</v>
      </c>
      <c r="W256" s="563">
        <f>IF(ISBLANK($B256),0,VLOOKUP($B256,Listen!$A$2:$C$44,3,FALSE))</f>
        <v>0</v>
      </c>
      <c r="X256" s="564">
        <f t="shared" si="53"/>
        <v>0</v>
      </c>
      <c r="Y256" s="564">
        <f t="shared" si="54"/>
        <v>0</v>
      </c>
      <c r="Z256" s="564">
        <f t="shared" si="54"/>
        <v>0</v>
      </c>
      <c r="AA256" s="564">
        <f t="shared" si="54"/>
        <v>0</v>
      </c>
      <c r="AB256" s="564">
        <f t="shared" si="54"/>
        <v>0</v>
      </c>
      <c r="AC256" s="564">
        <f t="shared" si="54"/>
        <v>0</v>
      </c>
      <c r="AD256" s="564">
        <f t="shared" si="54"/>
        <v>0</v>
      </c>
      <c r="AE256" s="562">
        <f t="shared" si="51"/>
        <v>0</v>
      </c>
      <c r="AF256" s="565">
        <f>IF(C256=Allgemeines!$C$12,SAV!$U256-SAV!$AG256,HLOOKUP(Allgemeines!$C$12-1,$AH$4:$AN$300,ROW(C256)-3,FALSE)-$AG256)</f>
        <v>0</v>
      </c>
      <c r="AG256" s="565">
        <f>HLOOKUP(Allgemeines!$C$12,$AH$4:$AN$300,ROW(C256)-3,FALSE)</f>
        <v>0</v>
      </c>
      <c r="AH256" s="562">
        <f t="shared" si="42"/>
        <v>0</v>
      </c>
      <c r="AI256" s="562">
        <f t="shared" si="43"/>
        <v>0</v>
      </c>
      <c r="AJ256" s="562">
        <f t="shared" si="44"/>
        <v>0</v>
      </c>
      <c r="AK256" s="562">
        <f t="shared" si="45"/>
        <v>0</v>
      </c>
      <c r="AL256" s="562">
        <f t="shared" si="46"/>
        <v>0</v>
      </c>
      <c r="AM256" s="562">
        <f t="shared" si="47"/>
        <v>0</v>
      </c>
      <c r="AN256" s="562">
        <f t="shared" si="48"/>
        <v>0</v>
      </c>
      <c r="AO256" s="477"/>
    </row>
    <row r="257" spans="1:41" ht="13.8">
      <c r="A257" s="559"/>
      <c r="B257" s="559"/>
      <c r="C257" s="560"/>
      <c r="D257" s="561"/>
      <c r="E257" s="695"/>
      <c r="F257" s="561"/>
      <c r="G257" s="685">
        <f t="shared" si="41"/>
        <v>0</v>
      </c>
      <c r="H257" s="561"/>
      <c r="I257" s="561"/>
      <c r="J257" s="561"/>
      <c r="K257" s="561"/>
      <c r="L257" s="561"/>
      <c r="M257" s="561"/>
      <c r="N257" s="561"/>
      <c r="O257" s="561"/>
      <c r="P257" s="561"/>
      <c r="Q257" s="562">
        <f t="shared" si="49"/>
        <v>0</v>
      </c>
      <c r="R257" s="561"/>
      <c r="S257" s="561"/>
      <c r="T257" s="561"/>
      <c r="U257" s="562">
        <f t="shared" si="50"/>
        <v>0</v>
      </c>
      <c r="V257" s="563">
        <f>IF(ISBLANK($B257),0,VLOOKUP($B257,Listen!$A$2:$C$44,2,FALSE))</f>
        <v>0</v>
      </c>
      <c r="W257" s="563">
        <f>IF(ISBLANK($B257),0,VLOOKUP($B257,Listen!$A$2:$C$44,3,FALSE))</f>
        <v>0</v>
      </c>
      <c r="X257" s="564">
        <f t="shared" si="53"/>
        <v>0</v>
      </c>
      <c r="Y257" s="564">
        <f t="shared" si="54"/>
        <v>0</v>
      </c>
      <c r="Z257" s="564">
        <f t="shared" si="54"/>
        <v>0</v>
      </c>
      <c r="AA257" s="564">
        <f t="shared" si="54"/>
        <v>0</v>
      </c>
      <c r="AB257" s="564">
        <f t="shared" si="54"/>
        <v>0</v>
      </c>
      <c r="AC257" s="564">
        <f t="shared" si="54"/>
        <v>0</v>
      </c>
      <c r="AD257" s="564">
        <f t="shared" si="54"/>
        <v>0</v>
      </c>
      <c r="AE257" s="562">
        <f t="shared" si="51"/>
        <v>0</v>
      </c>
      <c r="AF257" s="565">
        <f>IF(C257=Allgemeines!$C$12,SAV!$U257-SAV!$AG257,HLOOKUP(Allgemeines!$C$12-1,$AH$4:$AN$300,ROW(C257)-3,FALSE)-$AG257)</f>
        <v>0</v>
      </c>
      <c r="AG257" s="565">
        <f>HLOOKUP(Allgemeines!$C$12,$AH$4:$AN$300,ROW(C257)-3,FALSE)</f>
        <v>0</v>
      </c>
      <c r="AH257" s="562">
        <f t="shared" si="42"/>
        <v>0</v>
      </c>
      <c r="AI257" s="562">
        <f t="shared" si="43"/>
        <v>0</v>
      </c>
      <c r="AJ257" s="562">
        <f t="shared" si="44"/>
        <v>0</v>
      </c>
      <c r="AK257" s="562">
        <f t="shared" si="45"/>
        <v>0</v>
      </c>
      <c r="AL257" s="562">
        <f t="shared" si="46"/>
        <v>0</v>
      </c>
      <c r="AM257" s="562">
        <f t="shared" si="47"/>
        <v>0</v>
      </c>
      <c r="AN257" s="562">
        <f t="shared" si="48"/>
        <v>0</v>
      </c>
      <c r="AO257" s="477"/>
    </row>
    <row r="258" spans="1:41" ht="13.8">
      <c r="A258" s="559"/>
      <c r="B258" s="559"/>
      <c r="C258" s="560"/>
      <c r="D258" s="561"/>
      <c r="E258" s="695"/>
      <c r="F258" s="561"/>
      <c r="G258" s="685">
        <f t="shared" si="41"/>
        <v>0</v>
      </c>
      <c r="H258" s="561"/>
      <c r="I258" s="561"/>
      <c r="J258" s="561"/>
      <c r="K258" s="561"/>
      <c r="L258" s="561"/>
      <c r="M258" s="561"/>
      <c r="N258" s="561"/>
      <c r="O258" s="561"/>
      <c r="P258" s="561"/>
      <c r="Q258" s="562">
        <f t="shared" si="49"/>
        <v>0</v>
      </c>
      <c r="R258" s="561"/>
      <c r="S258" s="561"/>
      <c r="T258" s="561"/>
      <c r="U258" s="562">
        <f t="shared" si="50"/>
        <v>0</v>
      </c>
      <c r="V258" s="563">
        <f>IF(ISBLANK($B258),0,VLOOKUP($B258,Listen!$A$2:$C$44,2,FALSE))</f>
        <v>0</v>
      </c>
      <c r="W258" s="563">
        <f>IF(ISBLANK($B258),0,VLOOKUP($B258,Listen!$A$2:$C$44,3,FALSE))</f>
        <v>0</v>
      </c>
      <c r="X258" s="564">
        <f t="shared" si="53"/>
        <v>0</v>
      </c>
      <c r="Y258" s="564">
        <f t="shared" si="54"/>
        <v>0</v>
      </c>
      <c r="Z258" s="564">
        <f t="shared" si="54"/>
        <v>0</v>
      </c>
      <c r="AA258" s="564">
        <f t="shared" si="54"/>
        <v>0</v>
      </c>
      <c r="AB258" s="564">
        <f t="shared" si="54"/>
        <v>0</v>
      </c>
      <c r="AC258" s="564">
        <f t="shared" si="54"/>
        <v>0</v>
      </c>
      <c r="AD258" s="564">
        <f t="shared" si="54"/>
        <v>0</v>
      </c>
      <c r="AE258" s="562">
        <f t="shared" si="51"/>
        <v>0</v>
      </c>
      <c r="AF258" s="565">
        <f>IF(C258=Allgemeines!$C$12,SAV!$U258-SAV!$AG258,HLOOKUP(Allgemeines!$C$12-1,$AH$4:$AN$300,ROW(C258)-3,FALSE)-$AG258)</f>
        <v>0</v>
      </c>
      <c r="AG258" s="565">
        <f>HLOOKUP(Allgemeines!$C$12,$AH$4:$AN$300,ROW(C258)-3,FALSE)</f>
        <v>0</v>
      </c>
      <c r="AH258" s="562">
        <f t="shared" si="42"/>
        <v>0</v>
      </c>
      <c r="AI258" s="562">
        <f t="shared" si="43"/>
        <v>0</v>
      </c>
      <c r="AJ258" s="562">
        <f t="shared" si="44"/>
        <v>0</v>
      </c>
      <c r="AK258" s="562">
        <f t="shared" si="45"/>
        <v>0</v>
      </c>
      <c r="AL258" s="562">
        <f t="shared" si="46"/>
        <v>0</v>
      </c>
      <c r="AM258" s="562">
        <f t="shared" si="47"/>
        <v>0</v>
      </c>
      <c r="AN258" s="562">
        <f t="shared" si="48"/>
        <v>0</v>
      </c>
      <c r="AO258" s="477"/>
    </row>
    <row r="259" spans="1:41" ht="13.8">
      <c r="A259" s="559"/>
      <c r="B259" s="559"/>
      <c r="C259" s="560"/>
      <c r="D259" s="561"/>
      <c r="E259" s="695"/>
      <c r="F259" s="561"/>
      <c r="G259" s="685">
        <f t="shared" si="41"/>
        <v>0</v>
      </c>
      <c r="H259" s="561"/>
      <c r="I259" s="561"/>
      <c r="J259" s="561"/>
      <c r="K259" s="561"/>
      <c r="L259" s="561"/>
      <c r="M259" s="561"/>
      <c r="N259" s="561"/>
      <c r="O259" s="561"/>
      <c r="P259" s="561"/>
      <c r="Q259" s="562">
        <f t="shared" si="49"/>
        <v>0</v>
      </c>
      <c r="R259" s="561"/>
      <c r="S259" s="561"/>
      <c r="T259" s="561"/>
      <c r="U259" s="562">
        <f t="shared" si="50"/>
        <v>0</v>
      </c>
      <c r="V259" s="563">
        <f>IF(ISBLANK($B259),0,VLOOKUP($B259,Listen!$A$2:$C$44,2,FALSE))</f>
        <v>0</v>
      </c>
      <c r="W259" s="563">
        <f>IF(ISBLANK($B259),0,VLOOKUP($B259,Listen!$A$2:$C$44,3,FALSE))</f>
        <v>0</v>
      </c>
      <c r="X259" s="564">
        <f t="shared" si="53"/>
        <v>0</v>
      </c>
      <c r="Y259" s="564">
        <f t="shared" si="54"/>
        <v>0</v>
      </c>
      <c r="Z259" s="564">
        <f t="shared" si="54"/>
        <v>0</v>
      </c>
      <c r="AA259" s="564">
        <f t="shared" si="54"/>
        <v>0</v>
      </c>
      <c r="AB259" s="564">
        <f t="shared" si="54"/>
        <v>0</v>
      </c>
      <c r="AC259" s="564">
        <f t="shared" si="54"/>
        <v>0</v>
      </c>
      <c r="AD259" s="564">
        <f t="shared" si="54"/>
        <v>0</v>
      </c>
      <c r="AE259" s="562">
        <f t="shared" si="51"/>
        <v>0</v>
      </c>
      <c r="AF259" s="565">
        <f>IF(C259=Allgemeines!$C$12,SAV!$U259-SAV!$AG259,HLOOKUP(Allgemeines!$C$12-1,$AH$4:$AN$300,ROW(C259)-3,FALSE)-$AG259)</f>
        <v>0</v>
      </c>
      <c r="AG259" s="565">
        <f>HLOOKUP(Allgemeines!$C$12,$AH$4:$AN$300,ROW(C259)-3,FALSE)</f>
        <v>0</v>
      </c>
      <c r="AH259" s="562">
        <f t="shared" si="42"/>
        <v>0</v>
      </c>
      <c r="AI259" s="562">
        <f t="shared" si="43"/>
        <v>0</v>
      </c>
      <c r="AJ259" s="562">
        <f t="shared" si="44"/>
        <v>0</v>
      </c>
      <c r="AK259" s="562">
        <f t="shared" si="45"/>
        <v>0</v>
      </c>
      <c r="AL259" s="562">
        <f t="shared" si="46"/>
        <v>0</v>
      </c>
      <c r="AM259" s="562">
        <f t="shared" si="47"/>
        <v>0</v>
      </c>
      <c r="AN259" s="562">
        <f t="shared" si="48"/>
        <v>0</v>
      </c>
      <c r="AO259" s="477"/>
    </row>
    <row r="260" spans="1:41" ht="13.8">
      <c r="A260" s="559"/>
      <c r="B260" s="559"/>
      <c r="C260" s="560"/>
      <c r="D260" s="561"/>
      <c r="E260" s="695"/>
      <c r="F260" s="561"/>
      <c r="G260" s="685">
        <f t="shared" si="41"/>
        <v>0</v>
      </c>
      <c r="H260" s="561"/>
      <c r="I260" s="561"/>
      <c r="J260" s="561"/>
      <c r="K260" s="561"/>
      <c r="L260" s="561"/>
      <c r="M260" s="561"/>
      <c r="N260" s="561"/>
      <c r="O260" s="561"/>
      <c r="P260" s="561"/>
      <c r="Q260" s="562">
        <f t="shared" si="49"/>
        <v>0</v>
      </c>
      <c r="R260" s="561"/>
      <c r="S260" s="561"/>
      <c r="T260" s="561"/>
      <c r="U260" s="562">
        <f t="shared" si="50"/>
        <v>0</v>
      </c>
      <c r="V260" s="563">
        <f>IF(ISBLANK($B260),0,VLOOKUP($B260,Listen!$A$2:$C$44,2,FALSE))</f>
        <v>0</v>
      </c>
      <c r="W260" s="563">
        <f>IF(ISBLANK($B260),0,VLOOKUP($B260,Listen!$A$2:$C$44,3,FALSE))</f>
        <v>0</v>
      </c>
      <c r="X260" s="564">
        <f t="shared" si="53"/>
        <v>0</v>
      </c>
      <c r="Y260" s="564">
        <f t="shared" si="54"/>
        <v>0</v>
      </c>
      <c r="Z260" s="564">
        <f t="shared" si="54"/>
        <v>0</v>
      </c>
      <c r="AA260" s="564">
        <f t="shared" si="54"/>
        <v>0</v>
      </c>
      <c r="AB260" s="564">
        <f t="shared" si="54"/>
        <v>0</v>
      </c>
      <c r="AC260" s="564">
        <f t="shared" si="54"/>
        <v>0</v>
      </c>
      <c r="AD260" s="564">
        <f t="shared" si="54"/>
        <v>0</v>
      </c>
      <c r="AE260" s="562">
        <f t="shared" si="51"/>
        <v>0</v>
      </c>
      <c r="AF260" s="565">
        <f>IF(C260=Allgemeines!$C$12,SAV!$U260-SAV!$AG260,HLOOKUP(Allgemeines!$C$12-1,$AH$4:$AN$300,ROW(C260)-3,FALSE)-$AG260)</f>
        <v>0</v>
      </c>
      <c r="AG260" s="565">
        <f>HLOOKUP(Allgemeines!$C$12,$AH$4:$AN$300,ROW(C260)-3,FALSE)</f>
        <v>0</v>
      </c>
      <c r="AH260" s="562">
        <f t="shared" si="42"/>
        <v>0</v>
      </c>
      <c r="AI260" s="562">
        <f t="shared" si="43"/>
        <v>0</v>
      </c>
      <c r="AJ260" s="562">
        <f t="shared" si="44"/>
        <v>0</v>
      </c>
      <c r="AK260" s="562">
        <f t="shared" si="45"/>
        <v>0</v>
      </c>
      <c r="AL260" s="562">
        <f t="shared" si="46"/>
        <v>0</v>
      </c>
      <c r="AM260" s="562">
        <f t="shared" si="47"/>
        <v>0</v>
      </c>
      <c r="AN260" s="562">
        <f t="shared" si="48"/>
        <v>0</v>
      </c>
      <c r="AO260" s="477"/>
    </row>
    <row r="261" spans="1:41" ht="13.8">
      <c r="A261" s="559"/>
      <c r="B261" s="559"/>
      <c r="C261" s="560"/>
      <c r="D261" s="561"/>
      <c r="E261" s="695"/>
      <c r="F261" s="561"/>
      <c r="G261" s="685">
        <f t="shared" ref="G261:G300" si="55">D261*E261/100</f>
        <v>0</v>
      </c>
      <c r="H261" s="561"/>
      <c r="I261" s="561"/>
      <c r="J261" s="561"/>
      <c r="K261" s="561"/>
      <c r="L261" s="561"/>
      <c r="M261" s="561"/>
      <c r="N261" s="561"/>
      <c r="O261" s="561"/>
      <c r="P261" s="561"/>
      <c r="Q261" s="562">
        <f t="shared" si="49"/>
        <v>0</v>
      </c>
      <c r="R261" s="561"/>
      <c r="S261" s="561"/>
      <c r="T261" s="561"/>
      <c r="U261" s="562">
        <f t="shared" si="50"/>
        <v>0</v>
      </c>
      <c r="V261" s="563">
        <f>IF(ISBLANK($B261),0,VLOOKUP($B261,Listen!$A$2:$C$44,2,FALSE))</f>
        <v>0</v>
      </c>
      <c r="W261" s="563">
        <f>IF(ISBLANK($B261),0,VLOOKUP($B261,Listen!$A$2:$C$44,3,FALSE))</f>
        <v>0</v>
      </c>
      <c r="X261" s="564">
        <f t="shared" si="53"/>
        <v>0</v>
      </c>
      <c r="Y261" s="564">
        <f t="shared" si="54"/>
        <v>0</v>
      </c>
      <c r="Z261" s="564">
        <f t="shared" si="54"/>
        <v>0</v>
      </c>
      <c r="AA261" s="564">
        <f t="shared" si="54"/>
        <v>0</v>
      </c>
      <c r="AB261" s="564">
        <f t="shared" si="54"/>
        <v>0</v>
      </c>
      <c r="AC261" s="564">
        <f t="shared" si="54"/>
        <v>0</v>
      </c>
      <c r="AD261" s="564">
        <f t="shared" si="54"/>
        <v>0</v>
      </c>
      <c r="AE261" s="562">
        <f t="shared" si="51"/>
        <v>0</v>
      </c>
      <c r="AF261" s="565">
        <f>IF(C261=Allgemeines!$C$12,SAV!$U261-SAV!$AG261,HLOOKUP(Allgemeines!$C$12-1,$AH$4:$AN$300,ROW(C261)-3,FALSE)-$AG261)</f>
        <v>0</v>
      </c>
      <c r="AG261" s="565">
        <f>HLOOKUP(Allgemeines!$C$12,$AH$4:$AN$300,ROW(C261)-3,FALSE)</f>
        <v>0</v>
      </c>
      <c r="AH261" s="562">
        <f t="shared" ref="AH261:AH300" si="56">IF(OR($C261=0,$U261=0),0,IF($C261&lt;=AH$4,$U261-$U261/X261*(AH$4-$C261+1),0))</f>
        <v>0</v>
      </c>
      <c r="AI261" s="562">
        <f t="shared" ref="AI261:AI300" si="57">IF(OR($C261=0,$U261=0,Y261-(AI$4-$C261)=0),0,IF($C261&lt;AI$4,AH261-AH261/(Y261-(AI$4-$C261)),IF($C261=AI$4,$U261-$U261/Y261,0)))</f>
        <v>0</v>
      </c>
      <c r="AJ261" s="562">
        <f t="shared" ref="AJ261:AJ300" si="58">IF(OR($C261=0,$U261=0,Z261-(AJ$4-$C261)=0),0,IF($C261&lt;AJ$4,AI261-AI261/(Z261-(AJ$4-$C261)),IF($C261=AJ$4,$U261-$U261/Z261,0)))</f>
        <v>0</v>
      </c>
      <c r="AK261" s="562">
        <f t="shared" ref="AK261:AK300" si="59">IF(OR($C261=0,$U261=0,AA261-(AK$4-$C261)=0),0,IF($C261&lt;AK$4,AJ261-AJ261/(AA261-(AK$4-$C261)),IF($C261=AK$4,$U261-$U261/AA261,0)))</f>
        <v>0</v>
      </c>
      <c r="AL261" s="562">
        <f t="shared" ref="AL261:AL300" si="60">IF(OR($C261=0,$U261=0,AB261-(AL$4-$C261)=0),0,IF($C261&lt;AL$4,AK261-AK261/(AB261-(AL$4-$C261)),IF($C261=AL$4,$U261-$U261/AB261,0)))</f>
        <v>0</v>
      </c>
      <c r="AM261" s="562">
        <f t="shared" ref="AM261:AM300" si="61">IF(OR($C261=0,$U261=0,AC261-(AM$4-$C261)=0),0,IF($C261&lt;AM$4,AL261-AL261/(AC261-(AM$4-$C261)),IF($C261=AM$4,$U261-$U261/AC261,0)))</f>
        <v>0</v>
      </c>
      <c r="AN261" s="562">
        <f t="shared" ref="AN261:AN300" si="62">IF(OR($C261=0,$U261=0,AD261-(AN$4-$C261)=0),0,IF($C261&lt;AN$4,AM261-AM261/(AD261-(AN$4-$C261)),IF($C261=AN$4,$U261-$U261/AD261,0)))</f>
        <v>0</v>
      </c>
      <c r="AO261" s="477"/>
    </row>
    <row r="262" spans="1:41" ht="13.8">
      <c r="A262" s="559"/>
      <c r="B262" s="559"/>
      <c r="C262" s="560"/>
      <c r="D262" s="561"/>
      <c r="E262" s="695"/>
      <c r="F262" s="561"/>
      <c r="G262" s="685">
        <f t="shared" si="55"/>
        <v>0</v>
      </c>
      <c r="H262" s="561"/>
      <c r="I262" s="561"/>
      <c r="J262" s="561"/>
      <c r="K262" s="561"/>
      <c r="L262" s="561"/>
      <c r="M262" s="561"/>
      <c r="N262" s="561"/>
      <c r="O262" s="561"/>
      <c r="P262" s="561"/>
      <c r="Q262" s="562">
        <f t="shared" ref="Q262:Q299" si="63">SUM(G262,H262,J262,K262,M262,N262)-SUM(I262,L262,O262,P262)</f>
        <v>0</v>
      </c>
      <c r="R262" s="561"/>
      <c r="S262" s="561"/>
      <c r="T262" s="561"/>
      <c r="U262" s="562">
        <f t="shared" ref="U262:U299" si="64">Q262-R262-S262-T262</f>
        <v>0</v>
      </c>
      <c r="V262" s="563">
        <f>IF(ISBLANK($B262),0,VLOOKUP($B262,Listen!$A$2:$C$44,2,FALSE))</f>
        <v>0</v>
      </c>
      <c r="W262" s="563">
        <f>IF(ISBLANK($B262),0,VLOOKUP($B262,Listen!$A$2:$C$44,3,FALSE))</f>
        <v>0</v>
      </c>
      <c r="X262" s="564">
        <f t="shared" si="53"/>
        <v>0</v>
      </c>
      <c r="Y262" s="564">
        <f t="shared" si="54"/>
        <v>0</v>
      </c>
      <c r="Z262" s="564">
        <f t="shared" si="54"/>
        <v>0</v>
      </c>
      <c r="AA262" s="564">
        <f t="shared" si="54"/>
        <v>0</v>
      </c>
      <c r="AB262" s="564">
        <f t="shared" si="54"/>
        <v>0</v>
      </c>
      <c r="AC262" s="564">
        <f t="shared" si="54"/>
        <v>0</v>
      </c>
      <c r="AD262" s="564">
        <f t="shared" si="54"/>
        <v>0</v>
      </c>
      <c r="AE262" s="562">
        <f t="shared" ref="AE262:AE300" si="65">AG262+AF262</f>
        <v>0</v>
      </c>
      <c r="AF262" s="565">
        <f>IF(C262=Allgemeines!$C$12,SAV!$U262-SAV!$AG262,HLOOKUP(Allgemeines!$C$12-1,$AH$4:$AN$300,ROW(C262)-3,FALSE)-$AG262)</f>
        <v>0</v>
      </c>
      <c r="AG262" s="565">
        <f>HLOOKUP(Allgemeines!$C$12,$AH$4:$AN$300,ROW(C262)-3,FALSE)</f>
        <v>0</v>
      </c>
      <c r="AH262" s="562">
        <f t="shared" si="56"/>
        <v>0</v>
      </c>
      <c r="AI262" s="562">
        <f t="shared" si="57"/>
        <v>0</v>
      </c>
      <c r="AJ262" s="562">
        <f t="shared" si="58"/>
        <v>0</v>
      </c>
      <c r="AK262" s="562">
        <f t="shared" si="59"/>
        <v>0</v>
      </c>
      <c r="AL262" s="562">
        <f t="shared" si="60"/>
        <v>0</v>
      </c>
      <c r="AM262" s="562">
        <f t="shared" si="61"/>
        <v>0</v>
      </c>
      <c r="AN262" s="562">
        <f t="shared" si="62"/>
        <v>0</v>
      </c>
      <c r="AO262" s="477"/>
    </row>
    <row r="263" spans="1:41" ht="13.8">
      <c r="A263" s="559"/>
      <c r="B263" s="559"/>
      <c r="C263" s="560"/>
      <c r="D263" s="561"/>
      <c r="E263" s="695"/>
      <c r="F263" s="561"/>
      <c r="G263" s="685">
        <f t="shared" si="55"/>
        <v>0</v>
      </c>
      <c r="H263" s="561"/>
      <c r="I263" s="561"/>
      <c r="J263" s="561"/>
      <c r="K263" s="561"/>
      <c r="L263" s="561"/>
      <c r="M263" s="561"/>
      <c r="N263" s="561"/>
      <c r="O263" s="561"/>
      <c r="P263" s="561"/>
      <c r="Q263" s="562">
        <f t="shared" si="63"/>
        <v>0</v>
      </c>
      <c r="R263" s="561"/>
      <c r="S263" s="561"/>
      <c r="T263" s="561"/>
      <c r="U263" s="562">
        <f t="shared" si="64"/>
        <v>0</v>
      </c>
      <c r="V263" s="563">
        <f>IF(ISBLANK($B263),0,VLOOKUP($B263,Listen!$A$2:$C$44,2,FALSE))</f>
        <v>0</v>
      </c>
      <c r="W263" s="563">
        <f>IF(ISBLANK($B263),0,VLOOKUP($B263,Listen!$A$2:$C$44,3,FALSE))</f>
        <v>0</v>
      </c>
      <c r="X263" s="564">
        <f t="shared" si="53"/>
        <v>0</v>
      </c>
      <c r="Y263" s="564">
        <f t="shared" si="54"/>
        <v>0</v>
      </c>
      <c r="Z263" s="564">
        <f t="shared" si="54"/>
        <v>0</v>
      </c>
      <c r="AA263" s="564">
        <f t="shared" si="54"/>
        <v>0</v>
      </c>
      <c r="AB263" s="564">
        <f t="shared" si="54"/>
        <v>0</v>
      </c>
      <c r="AC263" s="564">
        <f t="shared" si="54"/>
        <v>0</v>
      </c>
      <c r="AD263" s="564">
        <f t="shared" si="54"/>
        <v>0</v>
      </c>
      <c r="AE263" s="562">
        <f t="shared" si="65"/>
        <v>0</v>
      </c>
      <c r="AF263" s="565">
        <f>IF(C263=Allgemeines!$C$12,SAV!$U263-SAV!$AG263,HLOOKUP(Allgemeines!$C$12-1,$AH$4:$AN$300,ROW(C263)-3,FALSE)-$AG263)</f>
        <v>0</v>
      </c>
      <c r="AG263" s="565">
        <f>HLOOKUP(Allgemeines!$C$12,$AH$4:$AN$300,ROW(C263)-3,FALSE)</f>
        <v>0</v>
      </c>
      <c r="AH263" s="562">
        <f t="shared" si="56"/>
        <v>0</v>
      </c>
      <c r="AI263" s="562">
        <f t="shared" si="57"/>
        <v>0</v>
      </c>
      <c r="AJ263" s="562">
        <f t="shared" si="58"/>
        <v>0</v>
      </c>
      <c r="AK263" s="562">
        <f t="shared" si="59"/>
        <v>0</v>
      </c>
      <c r="AL263" s="562">
        <f t="shared" si="60"/>
        <v>0</v>
      </c>
      <c r="AM263" s="562">
        <f t="shared" si="61"/>
        <v>0</v>
      </c>
      <c r="AN263" s="562">
        <f t="shared" si="62"/>
        <v>0</v>
      </c>
      <c r="AO263" s="477"/>
    </row>
    <row r="264" spans="1:41" ht="13.8">
      <c r="A264" s="559"/>
      <c r="B264" s="559"/>
      <c r="C264" s="560"/>
      <c r="D264" s="561"/>
      <c r="E264" s="695"/>
      <c r="F264" s="561"/>
      <c r="G264" s="685">
        <f t="shared" si="55"/>
        <v>0</v>
      </c>
      <c r="H264" s="561"/>
      <c r="I264" s="561"/>
      <c r="J264" s="561"/>
      <c r="K264" s="561"/>
      <c r="L264" s="561"/>
      <c r="M264" s="561"/>
      <c r="N264" s="561"/>
      <c r="O264" s="561"/>
      <c r="P264" s="561"/>
      <c r="Q264" s="562">
        <f t="shared" si="63"/>
        <v>0</v>
      </c>
      <c r="R264" s="561"/>
      <c r="S264" s="561"/>
      <c r="T264" s="561"/>
      <c r="U264" s="562">
        <f t="shared" si="64"/>
        <v>0</v>
      </c>
      <c r="V264" s="563">
        <f>IF(ISBLANK($B264),0,VLOOKUP($B264,Listen!$A$2:$C$44,2,FALSE))</f>
        <v>0</v>
      </c>
      <c r="W264" s="563">
        <f>IF(ISBLANK($B264),0,VLOOKUP($B264,Listen!$A$2:$C$44,3,FALSE))</f>
        <v>0</v>
      </c>
      <c r="X264" s="564">
        <f t="shared" si="53"/>
        <v>0</v>
      </c>
      <c r="Y264" s="564">
        <f t="shared" si="54"/>
        <v>0</v>
      </c>
      <c r="Z264" s="564">
        <f t="shared" si="54"/>
        <v>0</v>
      </c>
      <c r="AA264" s="564">
        <f t="shared" si="54"/>
        <v>0</v>
      </c>
      <c r="AB264" s="564">
        <f t="shared" si="54"/>
        <v>0</v>
      </c>
      <c r="AC264" s="564">
        <f t="shared" si="54"/>
        <v>0</v>
      </c>
      <c r="AD264" s="564">
        <f t="shared" si="54"/>
        <v>0</v>
      </c>
      <c r="AE264" s="562">
        <f t="shared" si="65"/>
        <v>0</v>
      </c>
      <c r="AF264" s="565">
        <f>IF(C264=Allgemeines!$C$12,SAV!$U264-SAV!$AG264,HLOOKUP(Allgemeines!$C$12-1,$AH$4:$AN$300,ROW(C264)-3,FALSE)-$AG264)</f>
        <v>0</v>
      </c>
      <c r="AG264" s="565">
        <f>HLOOKUP(Allgemeines!$C$12,$AH$4:$AN$300,ROW(C264)-3,FALSE)</f>
        <v>0</v>
      </c>
      <c r="AH264" s="562">
        <f t="shared" si="56"/>
        <v>0</v>
      </c>
      <c r="AI264" s="562">
        <f t="shared" si="57"/>
        <v>0</v>
      </c>
      <c r="AJ264" s="562">
        <f t="shared" si="58"/>
        <v>0</v>
      </c>
      <c r="AK264" s="562">
        <f t="shared" si="59"/>
        <v>0</v>
      </c>
      <c r="AL264" s="562">
        <f t="shared" si="60"/>
        <v>0</v>
      </c>
      <c r="AM264" s="562">
        <f t="shared" si="61"/>
        <v>0</v>
      </c>
      <c r="AN264" s="562">
        <f t="shared" si="62"/>
        <v>0</v>
      </c>
      <c r="AO264" s="477"/>
    </row>
    <row r="265" spans="1:41" ht="13.8">
      <c r="A265" s="559"/>
      <c r="B265" s="559"/>
      <c r="C265" s="560"/>
      <c r="D265" s="561"/>
      <c r="E265" s="695"/>
      <c r="F265" s="561"/>
      <c r="G265" s="685">
        <f t="shared" si="55"/>
        <v>0</v>
      </c>
      <c r="H265" s="561"/>
      <c r="I265" s="561"/>
      <c r="J265" s="561"/>
      <c r="K265" s="561"/>
      <c r="L265" s="561"/>
      <c r="M265" s="561"/>
      <c r="N265" s="561"/>
      <c r="O265" s="561"/>
      <c r="P265" s="561"/>
      <c r="Q265" s="562">
        <f t="shared" si="63"/>
        <v>0</v>
      </c>
      <c r="R265" s="561"/>
      <c r="S265" s="561"/>
      <c r="T265" s="561"/>
      <c r="U265" s="562">
        <f t="shared" si="64"/>
        <v>0</v>
      </c>
      <c r="V265" s="563">
        <f>IF(ISBLANK($B265),0,VLOOKUP($B265,Listen!$A$2:$C$44,2,FALSE))</f>
        <v>0</v>
      </c>
      <c r="W265" s="563">
        <f>IF(ISBLANK($B265),0,VLOOKUP($B265,Listen!$A$2:$C$44,3,FALSE))</f>
        <v>0</v>
      </c>
      <c r="X265" s="564">
        <f t="shared" si="53"/>
        <v>0</v>
      </c>
      <c r="Y265" s="564">
        <f t="shared" si="54"/>
        <v>0</v>
      </c>
      <c r="Z265" s="564">
        <f t="shared" si="54"/>
        <v>0</v>
      </c>
      <c r="AA265" s="564">
        <f t="shared" si="54"/>
        <v>0</v>
      </c>
      <c r="AB265" s="564">
        <f t="shared" si="54"/>
        <v>0</v>
      </c>
      <c r="AC265" s="564">
        <f t="shared" si="54"/>
        <v>0</v>
      </c>
      <c r="AD265" s="564">
        <f t="shared" si="54"/>
        <v>0</v>
      </c>
      <c r="AE265" s="562">
        <f t="shared" si="65"/>
        <v>0</v>
      </c>
      <c r="AF265" s="565">
        <f>IF(C265=Allgemeines!$C$12,SAV!$U265-SAV!$AG265,HLOOKUP(Allgemeines!$C$12-1,$AH$4:$AN$300,ROW(C265)-3,FALSE)-$AG265)</f>
        <v>0</v>
      </c>
      <c r="AG265" s="565">
        <f>HLOOKUP(Allgemeines!$C$12,$AH$4:$AN$300,ROW(C265)-3,FALSE)</f>
        <v>0</v>
      </c>
      <c r="AH265" s="562">
        <f t="shared" si="56"/>
        <v>0</v>
      </c>
      <c r="AI265" s="562">
        <f t="shared" si="57"/>
        <v>0</v>
      </c>
      <c r="AJ265" s="562">
        <f t="shared" si="58"/>
        <v>0</v>
      </c>
      <c r="AK265" s="562">
        <f t="shared" si="59"/>
        <v>0</v>
      </c>
      <c r="AL265" s="562">
        <f t="shared" si="60"/>
        <v>0</v>
      </c>
      <c r="AM265" s="562">
        <f t="shared" si="61"/>
        <v>0</v>
      </c>
      <c r="AN265" s="562">
        <f t="shared" si="62"/>
        <v>0</v>
      </c>
      <c r="AO265" s="477"/>
    </row>
    <row r="266" spans="1:41" ht="13.8">
      <c r="A266" s="559"/>
      <c r="B266" s="559"/>
      <c r="C266" s="560"/>
      <c r="D266" s="561"/>
      <c r="E266" s="695"/>
      <c r="F266" s="561"/>
      <c r="G266" s="685">
        <f t="shared" si="55"/>
        <v>0</v>
      </c>
      <c r="H266" s="561"/>
      <c r="I266" s="561"/>
      <c r="J266" s="561"/>
      <c r="K266" s="561"/>
      <c r="L266" s="561"/>
      <c r="M266" s="561"/>
      <c r="N266" s="561"/>
      <c r="O266" s="561"/>
      <c r="P266" s="561"/>
      <c r="Q266" s="562">
        <f t="shared" si="63"/>
        <v>0</v>
      </c>
      <c r="R266" s="561"/>
      <c r="S266" s="561"/>
      <c r="T266" s="561"/>
      <c r="U266" s="562">
        <f t="shared" si="64"/>
        <v>0</v>
      </c>
      <c r="V266" s="563">
        <f>IF(ISBLANK($B266),0,VLOOKUP($B266,Listen!$A$2:$C$44,2,FALSE))</f>
        <v>0</v>
      </c>
      <c r="W266" s="563">
        <f>IF(ISBLANK($B266),0,VLOOKUP($B266,Listen!$A$2:$C$44,3,FALSE))</f>
        <v>0</v>
      </c>
      <c r="X266" s="564">
        <f t="shared" si="53"/>
        <v>0</v>
      </c>
      <c r="Y266" s="564">
        <f t="shared" si="54"/>
        <v>0</v>
      </c>
      <c r="Z266" s="564">
        <f t="shared" si="54"/>
        <v>0</v>
      </c>
      <c r="AA266" s="564">
        <f t="shared" si="54"/>
        <v>0</v>
      </c>
      <c r="AB266" s="564">
        <f t="shared" si="54"/>
        <v>0</v>
      </c>
      <c r="AC266" s="564">
        <f t="shared" si="54"/>
        <v>0</v>
      </c>
      <c r="AD266" s="564">
        <f t="shared" si="54"/>
        <v>0</v>
      </c>
      <c r="AE266" s="562">
        <f t="shared" si="65"/>
        <v>0</v>
      </c>
      <c r="AF266" s="565">
        <f>IF(C266=Allgemeines!$C$12,SAV!$U266-SAV!$AG266,HLOOKUP(Allgemeines!$C$12-1,$AH$4:$AN$300,ROW(C266)-3,FALSE)-$AG266)</f>
        <v>0</v>
      </c>
      <c r="AG266" s="565">
        <f>HLOOKUP(Allgemeines!$C$12,$AH$4:$AN$300,ROW(C266)-3,FALSE)</f>
        <v>0</v>
      </c>
      <c r="AH266" s="562">
        <f t="shared" si="56"/>
        <v>0</v>
      </c>
      <c r="AI266" s="562">
        <f t="shared" si="57"/>
        <v>0</v>
      </c>
      <c r="AJ266" s="562">
        <f t="shared" si="58"/>
        <v>0</v>
      </c>
      <c r="AK266" s="562">
        <f t="shared" si="59"/>
        <v>0</v>
      </c>
      <c r="AL266" s="562">
        <f t="shared" si="60"/>
        <v>0</v>
      </c>
      <c r="AM266" s="562">
        <f t="shared" si="61"/>
        <v>0</v>
      </c>
      <c r="AN266" s="562">
        <f t="shared" si="62"/>
        <v>0</v>
      </c>
      <c r="AO266" s="477"/>
    </row>
    <row r="267" spans="1:41" ht="13.8">
      <c r="A267" s="559"/>
      <c r="B267" s="559"/>
      <c r="C267" s="560"/>
      <c r="D267" s="561"/>
      <c r="E267" s="695"/>
      <c r="F267" s="561"/>
      <c r="G267" s="685">
        <f t="shared" si="55"/>
        <v>0</v>
      </c>
      <c r="H267" s="561"/>
      <c r="I267" s="561"/>
      <c r="J267" s="561"/>
      <c r="K267" s="561"/>
      <c r="L267" s="561"/>
      <c r="M267" s="561"/>
      <c r="N267" s="561"/>
      <c r="O267" s="561"/>
      <c r="P267" s="561"/>
      <c r="Q267" s="562">
        <f t="shared" si="63"/>
        <v>0</v>
      </c>
      <c r="R267" s="561"/>
      <c r="S267" s="561"/>
      <c r="T267" s="561"/>
      <c r="U267" s="562">
        <f t="shared" si="64"/>
        <v>0</v>
      </c>
      <c r="V267" s="563">
        <f>IF(ISBLANK($B267),0,VLOOKUP($B267,Listen!$A$2:$C$44,2,FALSE))</f>
        <v>0</v>
      </c>
      <c r="W267" s="563">
        <f>IF(ISBLANK($B267),0,VLOOKUP($B267,Listen!$A$2:$C$44,3,FALSE))</f>
        <v>0</v>
      </c>
      <c r="X267" s="564">
        <f t="shared" ref="X267:X300" si="66">$V267</f>
        <v>0</v>
      </c>
      <c r="Y267" s="564">
        <f t="shared" si="54"/>
        <v>0</v>
      </c>
      <c r="Z267" s="564">
        <f t="shared" si="54"/>
        <v>0</v>
      </c>
      <c r="AA267" s="564">
        <f t="shared" si="54"/>
        <v>0</v>
      </c>
      <c r="AB267" s="564">
        <f t="shared" si="54"/>
        <v>0</v>
      </c>
      <c r="AC267" s="564">
        <f t="shared" si="54"/>
        <v>0</v>
      </c>
      <c r="AD267" s="564">
        <f t="shared" si="54"/>
        <v>0</v>
      </c>
      <c r="AE267" s="562">
        <f t="shared" si="65"/>
        <v>0</v>
      </c>
      <c r="AF267" s="565">
        <f>IF(C267=Allgemeines!$C$12,SAV!$U267-SAV!$AG267,HLOOKUP(Allgemeines!$C$12-1,$AH$4:$AN$300,ROW(C267)-3,FALSE)-$AG267)</f>
        <v>0</v>
      </c>
      <c r="AG267" s="565">
        <f>HLOOKUP(Allgemeines!$C$12,$AH$4:$AN$300,ROW(C267)-3,FALSE)</f>
        <v>0</v>
      </c>
      <c r="AH267" s="562">
        <f t="shared" si="56"/>
        <v>0</v>
      </c>
      <c r="AI267" s="562">
        <f t="shared" si="57"/>
        <v>0</v>
      </c>
      <c r="AJ267" s="562">
        <f t="shared" si="58"/>
        <v>0</v>
      </c>
      <c r="AK267" s="562">
        <f t="shared" si="59"/>
        <v>0</v>
      </c>
      <c r="AL267" s="562">
        <f t="shared" si="60"/>
        <v>0</v>
      </c>
      <c r="AM267" s="562">
        <f t="shared" si="61"/>
        <v>0</v>
      </c>
      <c r="AN267" s="562">
        <f t="shared" si="62"/>
        <v>0</v>
      </c>
      <c r="AO267" s="477"/>
    </row>
    <row r="268" spans="1:41" ht="13.8">
      <c r="A268" s="559"/>
      <c r="B268" s="559"/>
      <c r="C268" s="560"/>
      <c r="D268" s="561"/>
      <c r="E268" s="695"/>
      <c r="F268" s="561"/>
      <c r="G268" s="685">
        <f t="shared" si="55"/>
        <v>0</v>
      </c>
      <c r="H268" s="561"/>
      <c r="I268" s="561"/>
      <c r="J268" s="561"/>
      <c r="K268" s="561"/>
      <c r="L268" s="561"/>
      <c r="M268" s="561"/>
      <c r="N268" s="561"/>
      <c r="O268" s="561"/>
      <c r="P268" s="561"/>
      <c r="Q268" s="562">
        <f t="shared" si="63"/>
        <v>0</v>
      </c>
      <c r="R268" s="561"/>
      <c r="S268" s="561"/>
      <c r="T268" s="561"/>
      <c r="U268" s="562">
        <f t="shared" si="64"/>
        <v>0</v>
      </c>
      <c r="V268" s="563">
        <f>IF(ISBLANK($B268),0,VLOOKUP($B268,Listen!$A$2:$C$44,2,FALSE))</f>
        <v>0</v>
      </c>
      <c r="W268" s="563">
        <f>IF(ISBLANK($B268),0,VLOOKUP($B268,Listen!$A$2:$C$44,3,FALSE))</f>
        <v>0</v>
      </c>
      <c r="X268" s="564">
        <f t="shared" si="66"/>
        <v>0</v>
      </c>
      <c r="Y268" s="564">
        <f t="shared" si="54"/>
        <v>0</v>
      </c>
      <c r="Z268" s="564">
        <f t="shared" si="54"/>
        <v>0</v>
      </c>
      <c r="AA268" s="564">
        <f t="shared" si="54"/>
        <v>0</v>
      </c>
      <c r="AB268" s="564">
        <f t="shared" si="54"/>
        <v>0</v>
      </c>
      <c r="AC268" s="564">
        <f t="shared" si="54"/>
        <v>0</v>
      </c>
      <c r="AD268" s="564">
        <f t="shared" si="54"/>
        <v>0</v>
      </c>
      <c r="AE268" s="562">
        <f t="shared" si="65"/>
        <v>0</v>
      </c>
      <c r="AF268" s="565">
        <f>IF(C268=Allgemeines!$C$12,SAV!$U268-SAV!$AG268,HLOOKUP(Allgemeines!$C$12-1,$AH$4:$AN$300,ROW(C268)-3,FALSE)-$AG268)</f>
        <v>0</v>
      </c>
      <c r="AG268" s="565">
        <f>HLOOKUP(Allgemeines!$C$12,$AH$4:$AN$300,ROW(C268)-3,FALSE)</f>
        <v>0</v>
      </c>
      <c r="AH268" s="562">
        <f t="shared" si="56"/>
        <v>0</v>
      </c>
      <c r="AI268" s="562">
        <f t="shared" si="57"/>
        <v>0</v>
      </c>
      <c r="AJ268" s="562">
        <f t="shared" si="58"/>
        <v>0</v>
      </c>
      <c r="AK268" s="562">
        <f t="shared" si="59"/>
        <v>0</v>
      </c>
      <c r="AL268" s="562">
        <f t="shared" si="60"/>
        <v>0</v>
      </c>
      <c r="AM268" s="562">
        <f t="shared" si="61"/>
        <v>0</v>
      </c>
      <c r="AN268" s="562">
        <f t="shared" si="62"/>
        <v>0</v>
      </c>
      <c r="AO268" s="477"/>
    </row>
    <row r="269" spans="1:41" ht="13.8">
      <c r="A269" s="559"/>
      <c r="B269" s="559"/>
      <c r="C269" s="560"/>
      <c r="D269" s="561"/>
      <c r="E269" s="695"/>
      <c r="F269" s="561"/>
      <c r="G269" s="685">
        <f t="shared" si="55"/>
        <v>0</v>
      </c>
      <c r="H269" s="561"/>
      <c r="I269" s="561"/>
      <c r="J269" s="561"/>
      <c r="K269" s="561"/>
      <c r="L269" s="561"/>
      <c r="M269" s="561"/>
      <c r="N269" s="561"/>
      <c r="O269" s="561"/>
      <c r="P269" s="561"/>
      <c r="Q269" s="562">
        <f t="shared" si="63"/>
        <v>0</v>
      </c>
      <c r="R269" s="561"/>
      <c r="S269" s="561"/>
      <c r="T269" s="561"/>
      <c r="U269" s="562">
        <f t="shared" si="64"/>
        <v>0</v>
      </c>
      <c r="V269" s="563">
        <f>IF(ISBLANK($B269),0,VLOOKUP($B269,Listen!$A$2:$C$44,2,FALSE))</f>
        <v>0</v>
      </c>
      <c r="W269" s="563">
        <f>IF(ISBLANK($B269),0,VLOOKUP($B269,Listen!$A$2:$C$44,3,FALSE))</f>
        <v>0</v>
      </c>
      <c r="X269" s="564">
        <f t="shared" si="66"/>
        <v>0</v>
      </c>
      <c r="Y269" s="564">
        <f t="shared" si="54"/>
        <v>0</v>
      </c>
      <c r="Z269" s="564">
        <f t="shared" si="54"/>
        <v>0</v>
      </c>
      <c r="AA269" s="564">
        <f t="shared" si="54"/>
        <v>0</v>
      </c>
      <c r="AB269" s="564">
        <f t="shared" si="54"/>
        <v>0</v>
      </c>
      <c r="AC269" s="564">
        <f t="shared" si="54"/>
        <v>0</v>
      </c>
      <c r="AD269" s="564">
        <f t="shared" si="54"/>
        <v>0</v>
      </c>
      <c r="AE269" s="562">
        <f t="shared" si="65"/>
        <v>0</v>
      </c>
      <c r="AF269" s="565">
        <f>IF(C269=Allgemeines!$C$12,SAV!$U269-SAV!$AG269,HLOOKUP(Allgemeines!$C$12-1,$AH$4:$AN$300,ROW(C269)-3,FALSE)-$AG269)</f>
        <v>0</v>
      </c>
      <c r="AG269" s="565">
        <f>HLOOKUP(Allgemeines!$C$12,$AH$4:$AN$300,ROW(C269)-3,FALSE)</f>
        <v>0</v>
      </c>
      <c r="AH269" s="562">
        <f t="shared" si="56"/>
        <v>0</v>
      </c>
      <c r="AI269" s="562">
        <f t="shared" si="57"/>
        <v>0</v>
      </c>
      <c r="AJ269" s="562">
        <f t="shared" si="58"/>
        <v>0</v>
      </c>
      <c r="AK269" s="562">
        <f t="shared" si="59"/>
        <v>0</v>
      </c>
      <c r="AL269" s="562">
        <f t="shared" si="60"/>
        <v>0</v>
      </c>
      <c r="AM269" s="562">
        <f t="shared" si="61"/>
        <v>0</v>
      </c>
      <c r="AN269" s="562">
        <f t="shared" si="62"/>
        <v>0</v>
      </c>
      <c r="AO269" s="477"/>
    </row>
    <row r="270" spans="1:41" ht="13.8">
      <c r="A270" s="559"/>
      <c r="B270" s="559"/>
      <c r="C270" s="560"/>
      <c r="D270" s="561"/>
      <c r="E270" s="695"/>
      <c r="F270" s="561"/>
      <c r="G270" s="685">
        <f t="shared" si="55"/>
        <v>0</v>
      </c>
      <c r="H270" s="561"/>
      <c r="I270" s="561"/>
      <c r="J270" s="561"/>
      <c r="K270" s="561"/>
      <c r="L270" s="561"/>
      <c r="M270" s="561"/>
      <c r="N270" s="561"/>
      <c r="O270" s="561"/>
      <c r="P270" s="561"/>
      <c r="Q270" s="562">
        <f t="shared" si="63"/>
        <v>0</v>
      </c>
      <c r="R270" s="561"/>
      <c r="S270" s="561"/>
      <c r="T270" s="561"/>
      <c r="U270" s="562">
        <f t="shared" si="64"/>
        <v>0</v>
      </c>
      <c r="V270" s="563">
        <f>IF(ISBLANK($B270),0,VLOOKUP($B270,Listen!$A$2:$C$44,2,FALSE))</f>
        <v>0</v>
      </c>
      <c r="W270" s="563">
        <f>IF(ISBLANK($B270),0,VLOOKUP($B270,Listen!$A$2:$C$44,3,FALSE))</f>
        <v>0</v>
      </c>
      <c r="X270" s="564">
        <f t="shared" si="66"/>
        <v>0</v>
      </c>
      <c r="Y270" s="564">
        <f t="shared" si="54"/>
        <v>0</v>
      </c>
      <c r="Z270" s="564">
        <f t="shared" si="54"/>
        <v>0</v>
      </c>
      <c r="AA270" s="564">
        <f t="shared" si="54"/>
        <v>0</v>
      </c>
      <c r="AB270" s="564">
        <f t="shared" si="54"/>
        <v>0</v>
      </c>
      <c r="AC270" s="564">
        <f t="shared" si="54"/>
        <v>0</v>
      </c>
      <c r="AD270" s="564">
        <f t="shared" si="54"/>
        <v>0</v>
      </c>
      <c r="AE270" s="562">
        <f t="shared" si="65"/>
        <v>0</v>
      </c>
      <c r="AF270" s="565">
        <f>IF(C270=Allgemeines!$C$12,SAV!$U270-SAV!$AG270,HLOOKUP(Allgemeines!$C$12-1,$AH$4:$AN$300,ROW(C270)-3,FALSE)-$AG270)</f>
        <v>0</v>
      </c>
      <c r="AG270" s="565">
        <f>HLOOKUP(Allgemeines!$C$12,$AH$4:$AN$300,ROW(C270)-3,FALSE)</f>
        <v>0</v>
      </c>
      <c r="AH270" s="562">
        <f t="shared" si="56"/>
        <v>0</v>
      </c>
      <c r="AI270" s="562">
        <f t="shared" si="57"/>
        <v>0</v>
      </c>
      <c r="AJ270" s="562">
        <f t="shared" si="58"/>
        <v>0</v>
      </c>
      <c r="AK270" s="562">
        <f t="shared" si="59"/>
        <v>0</v>
      </c>
      <c r="AL270" s="562">
        <f t="shared" si="60"/>
        <v>0</v>
      </c>
      <c r="AM270" s="562">
        <f t="shared" si="61"/>
        <v>0</v>
      </c>
      <c r="AN270" s="562">
        <f t="shared" si="62"/>
        <v>0</v>
      </c>
      <c r="AO270" s="477"/>
    </row>
    <row r="271" spans="1:41" ht="13.8">
      <c r="A271" s="559"/>
      <c r="B271" s="559"/>
      <c r="C271" s="560"/>
      <c r="D271" s="561"/>
      <c r="E271" s="695"/>
      <c r="F271" s="561"/>
      <c r="G271" s="685">
        <f t="shared" si="55"/>
        <v>0</v>
      </c>
      <c r="H271" s="561"/>
      <c r="I271" s="561"/>
      <c r="J271" s="561"/>
      <c r="K271" s="561"/>
      <c r="L271" s="561"/>
      <c r="M271" s="561"/>
      <c r="N271" s="561"/>
      <c r="O271" s="561"/>
      <c r="P271" s="561"/>
      <c r="Q271" s="562">
        <f t="shared" si="63"/>
        <v>0</v>
      </c>
      <c r="R271" s="561"/>
      <c r="S271" s="561"/>
      <c r="T271" s="561"/>
      <c r="U271" s="562">
        <f t="shared" si="64"/>
        <v>0</v>
      </c>
      <c r="V271" s="563">
        <f>IF(ISBLANK($B271),0,VLOOKUP($B271,Listen!$A$2:$C$44,2,FALSE))</f>
        <v>0</v>
      </c>
      <c r="W271" s="563">
        <f>IF(ISBLANK($B271),0,VLOOKUP($B271,Listen!$A$2:$C$44,3,FALSE))</f>
        <v>0</v>
      </c>
      <c r="X271" s="564">
        <f t="shared" si="66"/>
        <v>0</v>
      </c>
      <c r="Y271" s="564">
        <f t="shared" si="54"/>
        <v>0</v>
      </c>
      <c r="Z271" s="564">
        <f t="shared" si="54"/>
        <v>0</v>
      </c>
      <c r="AA271" s="564">
        <f t="shared" si="54"/>
        <v>0</v>
      </c>
      <c r="AB271" s="564">
        <f t="shared" si="54"/>
        <v>0</v>
      </c>
      <c r="AC271" s="564">
        <f t="shared" si="54"/>
        <v>0</v>
      </c>
      <c r="AD271" s="564">
        <f t="shared" si="54"/>
        <v>0</v>
      </c>
      <c r="AE271" s="562">
        <f t="shared" si="65"/>
        <v>0</v>
      </c>
      <c r="AF271" s="565">
        <f>IF(C271=Allgemeines!$C$12,SAV!$U271-SAV!$AG271,HLOOKUP(Allgemeines!$C$12-1,$AH$4:$AN$300,ROW(C271)-3,FALSE)-$AG271)</f>
        <v>0</v>
      </c>
      <c r="AG271" s="565">
        <f>HLOOKUP(Allgemeines!$C$12,$AH$4:$AN$300,ROW(C271)-3,FALSE)</f>
        <v>0</v>
      </c>
      <c r="AH271" s="562">
        <f t="shared" si="56"/>
        <v>0</v>
      </c>
      <c r="AI271" s="562">
        <f t="shared" si="57"/>
        <v>0</v>
      </c>
      <c r="AJ271" s="562">
        <f t="shared" si="58"/>
        <v>0</v>
      </c>
      <c r="AK271" s="562">
        <f t="shared" si="59"/>
        <v>0</v>
      </c>
      <c r="AL271" s="562">
        <f t="shared" si="60"/>
        <v>0</v>
      </c>
      <c r="AM271" s="562">
        <f t="shared" si="61"/>
        <v>0</v>
      </c>
      <c r="AN271" s="562">
        <f t="shared" si="62"/>
        <v>0</v>
      </c>
      <c r="AO271" s="477"/>
    </row>
    <row r="272" spans="1:41" ht="13.8">
      <c r="A272" s="559"/>
      <c r="B272" s="559"/>
      <c r="C272" s="560"/>
      <c r="D272" s="561"/>
      <c r="E272" s="695"/>
      <c r="F272" s="561"/>
      <c r="G272" s="685">
        <f t="shared" si="55"/>
        <v>0</v>
      </c>
      <c r="H272" s="561"/>
      <c r="I272" s="561"/>
      <c r="J272" s="561"/>
      <c r="K272" s="561"/>
      <c r="L272" s="561"/>
      <c r="M272" s="561"/>
      <c r="N272" s="561"/>
      <c r="O272" s="561"/>
      <c r="P272" s="561"/>
      <c r="Q272" s="562">
        <f t="shared" si="63"/>
        <v>0</v>
      </c>
      <c r="R272" s="561"/>
      <c r="S272" s="561"/>
      <c r="T272" s="561"/>
      <c r="U272" s="562">
        <f t="shared" si="64"/>
        <v>0</v>
      </c>
      <c r="V272" s="563">
        <f>IF(ISBLANK($B272),0,VLOOKUP($B272,Listen!$A$2:$C$44,2,FALSE))</f>
        <v>0</v>
      </c>
      <c r="W272" s="563">
        <f>IF(ISBLANK($B272),0,VLOOKUP($B272,Listen!$A$2:$C$44,3,FALSE))</f>
        <v>0</v>
      </c>
      <c r="X272" s="564">
        <f t="shared" si="66"/>
        <v>0</v>
      </c>
      <c r="Y272" s="564">
        <f t="shared" si="54"/>
        <v>0</v>
      </c>
      <c r="Z272" s="564">
        <f t="shared" si="54"/>
        <v>0</v>
      </c>
      <c r="AA272" s="564">
        <f t="shared" si="54"/>
        <v>0</v>
      </c>
      <c r="AB272" s="564">
        <f t="shared" si="54"/>
        <v>0</v>
      </c>
      <c r="AC272" s="564">
        <f t="shared" si="54"/>
        <v>0</v>
      </c>
      <c r="AD272" s="564">
        <f t="shared" si="54"/>
        <v>0</v>
      </c>
      <c r="AE272" s="562">
        <f t="shared" si="65"/>
        <v>0</v>
      </c>
      <c r="AF272" s="565">
        <f>IF(C272=Allgemeines!$C$12,SAV!$U272-SAV!$AG272,HLOOKUP(Allgemeines!$C$12-1,$AH$4:$AN$300,ROW(C272)-3,FALSE)-$AG272)</f>
        <v>0</v>
      </c>
      <c r="AG272" s="565">
        <f>HLOOKUP(Allgemeines!$C$12,$AH$4:$AN$300,ROW(C272)-3,FALSE)</f>
        <v>0</v>
      </c>
      <c r="AH272" s="562">
        <f t="shared" si="56"/>
        <v>0</v>
      </c>
      <c r="AI272" s="562">
        <f t="shared" si="57"/>
        <v>0</v>
      </c>
      <c r="AJ272" s="562">
        <f t="shared" si="58"/>
        <v>0</v>
      </c>
      <c r="AK272" s="562">
        <f t="shared" si="59"/>
        <v>0</v>
      </c>
      <c r="AL272" s="562">
        <f t="shared" si="60"/>
        <v>0</v>
      </c>
      <c r="AM272" s="562">
        <f t="shared" si="61"/>
        <v>0</v>
      </c>
      <c r="AN272" s="562">
        <f t="shared" si="62"/>
        <v>0</v>
      </c>
      <c r="AO272" s="477"/>
    </row>
    <row r="273" spans="1:41" ht="13.8">
      <c r="A273" s="559"/>
      <c r="B273" s="559"/>
      <c r="C273" s="560"/>
      <c r="D273" s="561"/>
      <c r="E273" s="695"/>
      <c r="F273" s="561"/>
      <c r="G273" s="685">
        <f t="shared" si="55"/>
        <v>0</v>
      </c>
      <c r="H273" s="561"/>
      <c r="I273" s="561"/>
      <c r="J273" s="561"/>
      <c r="K273" s="561"/>
      <c r="L273" s="561"/>
      <c r="M273" s="561"/>
      <c r="N273" s="561"/>
      <c r="O273" s="561"/>
      <c r="P273" s="561"/>
      <c r="Q273" s="562">
        <f t="shared" si="63"/>
        <v>0</v>
      </c>
      <c r="R273" s="561"/>
      <c r="S273" s="561"/>
      <c r="T273" s="561"/>
      <c r="U273" s="562">
        <f t="shared" si="64"/>
        <v>0</v>
      </c>
      <c r="V273" s="563">
        <f>IF(ISBLANK($B273),0,VLOOKUP($B273,Listen!$A$2:$C$44,2,FALSE))</f>
        <v>0</v>
      </c>
      <c r="W273" s="563">
        <f>IF(ISBLANK($B273),0,VLOOKUP($B273,Listen!$A$2:$C$44,3,FALSE))</f>
        <v>0</v>
      </c>
      <c r="X273" s="564">
        <f t="shared" si="66"/>
        <v>0</v>
      </c>
      <c r="Y273" s="564">
        <f t="shared" si="54"/>
        <v>0</v>
      </c>
      <c r="Z273" s="564">
        <f t="shared" si="54"/>
        <v>0</v>
      </c>
      <c r="AA273" s="564">
        <f t="shared" si="54"/>
        <v>0</v>
      </c>
      <c r="AB273" s="564">
        <f t="shared" si="54"/>
        <v>0</v>
      </c>
      <c r="AC273" s="564">
        <f t="shared" si="54"/>
        <v>0</v>
      </c>
      <c r="AD273" s="564">
        <f t="shared" si="54"/>
        <v>0</v>
      </c>
      <c r="AE273" s="562">
        <f t="shared" si="65"/>
        <v>0</v>
      </c>
      <c r="AF273" s="565">
        <f>IF(C273=Allgemeines!$C$12,SAV!$U273-SAV!$AG273,HLOOKUP(Allgemeines!$C$12-1,$AH$4:$AN$300,ROW(C273)-3,FALSE)-$AG273)</f>
        <v>0</v>
      </c>
      <c r="AG273" s="565">
        <f>HLOOKUP(Allgemeines!$C$12,$AH$4:$AN$300,ROW(C273)-3,FALSE)</f>
        <v>0</v>
      </c>
      <c r="AH273" s="562">
        <f t="shared" si="56"/>
        <v>0</v>
      </c>
      <c r="AI273" s="562">
        <f t="shared" si="57"/>
        <v>0</v>
      </c>
      <c r="AJ273" s="562">
        <f t="shared" si="58"/>
        <v>0</v>
      </c>
      <c r="AK273" s="562">
        <f t="shared" si="59"/>
        <v>0</v>
      </c>
      <c r="AL273" s="562">
        <f t="shared" si="60"/>
        <v>0</v>
      </c>
      <c r="AM273" s="562">
        <f t="shared" si="61"/>
        <v>0</v>
      </c>
      <c r="AN273" s="562">
        <f t="shared" si="62"/>
        <v>0</v>
      </c>
      <c r="AO273" s="477"/>
    </row>
    <row r="274" spans="1:41" ht="13.8">
      <c r="A274" s="559"/>
      <c r="B274" s="559"/>
      <c r="C274" s="560"/>
      <c r="D274" s="561"/>
      <c r="E274" s="695"/>
      <c r="F274" s="561"/>
      <c r="G274" s="685">
        <f t="shared" si="55"/>
        <v>0</v>
      </c>
      <c r="H274" s="561"/>
      <c r="I274" s="561"/>
      <c r="J274" s="561"/>
      <c r="K274" s="561"/>
      <c r="L274" s="561"/>
      <c r="M274" s="561"/>
      <c r="N274" s="561"/>
      <c r="O274" s="561"/>
      <c r="P274" s="561"/>
      <c r="Q274" s="562">
        <f t="shared" si="63"/>
        <v>0</v>
      </c>
      <c r="R274" s="561"/>
      <c r="S274" s="561"/>
      <c r="T274" s="561"/>
      <c r="U274" s="562">
        <f t="shared" si="64"/>
        <v>0</v>
      </c>
      <c r="V274" s="563">
        <f>IF(ISBLANK($B274),0,VLOOKUP($B274,Listen!$A$2:$C$44,2,FALSE))</f>
        <v>0</v>
      </c>
      <c r="W274" s="563">
        <f>IF(ISBLANK($B274),0,VLOOKUP($B274,Listen!$A$2:$C$44,3,FALSE))</f>
        <v>0</v>
      </c>
      <c r="X274" s="564">
        <f t="shared" si="66"/>
        <v>0</v>
      </c>
      <c r="Y274" s="564">
        <f t="shared" si="54"/>
        <v>0</v>
      </c>
      <c r="Z274" s="564">
        <f t="shared" si="54"/>
        <v>0</v>
      </c>
      <c r="AA274" s="564">
        <f t="shared" si="54"/>
        <v>0</v>
      </c>
      <c r="AB274" s="564">
        <f t="shared" si="54"/>
        <v>0</v>
      </c>
      <c r="AC274" s="564">
        <f t="shared" si="54"/>
        <v>0</v>
      </c>
      <c r="AD274" s="564">
        <f t="shared" si="54"/>
        <v>0</v>
      </c>
      <c r="AE274" s="562">
        <f t="shared" si="65"/>
        <v>0</v>
      </c>
      <c r="AF274" s="565">
        <f>IF(C274=Allgemeines!$C$12,SAV!$U274-SAV!$AG274,HLOOKUP(Allgemeines!$C$12-1,$AH$4:$AN$300,ROW(C274)-3,FALSE)-$AG274)</f>
        <v>0</v>
      </c>
      <c r="AG274" s="565">
        <f>HLOOKUP(Allgemeines!$C$12,$AH$4:$AN$300,ROW(C274)-3,FALSE)</f>
        <v>0</v>
      </c>
      <c r="AH274" s="562">
        <f t="shared" si="56"/>
        <v>0</v>
      </c>
      <c r="AI274" s="562">
        <f t="shared" si="57"/>
        <v>0</v>
      </c>
      <c r="AJ274" s="562">
        <f t="shared" si="58"/>
        <v>0</v>
      </c>
      <c r="AK274" s="562">
        <f t="shared" si="59"/>
        <v>0</v>
      </c>
      <c r="AL274" s="562">
        <f t="shared" si="60"/>
        <v>0</v>
      </c>
      <c r="AM274" s="562">
        <f t="shared" si="61"/>
        <v>0</v>
      </c>
      <c r="AN274" s="562">
        <f t="shared" si="62"/>
        <v>0</v>
      </c>
      <c r="AO274" s="477"/>
    </row>
    <row r="275" spans="1:41" ht="13.8">
      <c r="A275" s="559"/>
      <c r="B275" s="559"/>
      <c r="C275" s="560"/>
      <c r="D275" s="561"/>
      <c r="E275" s="695"/>
      <c r="F275" s="561"/>
      <c r="G275" s="685">
        <f t="shared" si="55"/>
        <v>0</v>
      </c>
      <c r="H275" s="561"/>
      <c r="I275" s="561"/>
      <c r="J275" s="561"/>
      <c r="K275" s="561"/>
      <c r="L275" s="561"/>
      <c r="M275" s="561"/>
      <c r="N275" s="561"/>
      <c r="O275" s="561"/>
      <c r="P275" s="561"/>
      <c r="Q275" s="562">
        <f t="shared" si="63"/>
        <v>0</v>
      </c>
      <c r="R275" s="561"/>
      <c r="S275" s="561"/>
      <c r="T275" s="561"/>
      <c r="U275" s="562">
        <f t="shared" si="64"/>
        <v>0</v>
      </c>
      <c r="V275" s="563">
        <f>IF(ISBLANK($B275),0,VLOOKUP($B275,Listen!$A$2:$C$44,2,FALSE))</f>
        <v>0</v>
      </c>
      <c r="W275" s="563">
        <f>IF(ISBLANK($B275),0,VLOOKUP($B275,Listen!$A$2:$C$44,3,FALSE))</f>
        <v>0</v>
      </c>
      <c r="X275" s="564">
        <f t="shared" si="66"/>
        <v>0</v>
      </c>
      <c r="Y275" s="564">
        <f t="shared" si="54"/>
        <v>0</v>
      </c>
      <c r="Z275" s="564">
        <f t="shared" si="54"/>
        <v>0</v>
      </c>
      <c r="AA275" s="564">
        <f t="shared" si="54"/>
        <v>0</v>
      </c>
      <c r="AB275" s="564">
        <f t="shared" si="54"/>
        <v>0</v>
      </c>
      <c r="AC275" s="564">
        <f t="shared" si="54"/>
        <v>0</v>
      </c>
      <c r="AD275" s="564">
        <f t="shared" si="54"/>
        <v>0</v>
      </c>
      <c r="AE275" s="562">
        <f t="shared" si="65"/>
        <v>0</v>
      </c>
      <c r="AF275" s="565">
        <f>IF(C275=Allgemeines!$C$12,SAV!$U275-SAV!$AG275,HLOOKUP(Allgemeines!$C$12-1,$AH$4:$AN$300,ROW(C275)-3,FALSE)-$AG275)</f>
        <v>0</v>
      </c>
      <c r="AG275" s="565">
        <f>HLOOKUP(Allgemeines!$C$12,$AH$4:$AN$300,ROW(C275)-3,FALSE)</f>
        <v>0</v>
      </c>
      <c r="AH275" s="562">
        <f>IF(OR($C275=0,$U275=0),0,IF($C275&lt;=AH$4,$U275-$U275/X275*(AH$4-$C275+1),0))</f>
        <v>0</v>
      </c>
      <c r="AI275" s="562">
        <f t="shared" si="57"/>
        <v>0</v>
      </c>
      <c r="AJ275" s="562">
        <f t="shared" si="58"/>
        <v>0</v>
      </c>
      <c r="AK275" s="562">
        <f t="shared" si="59"/>
        <v>0</v>
      </c>
      <c r="AL275" s="562">
        <f t="shared" si="60"/>
        <v>0</v>
      </c>
      <c r="AM275" s="562">
        <f t="shared" si="61"/>
        <v>0</v>
      </c>
      <c r="AN275" s="562">
        <f t="shared" si="62"/>
        <v>0</v>
      </c>
      <c r="AO275" s="477"/>
    </row>
    <row r="276" spans="1:41" ht="13.8">
      <c r="A276" s="559"/>
      <c r="B276" s="559"/>
      <c r="C276" s="560"/>
      <c r="D276" s="561"/>
      <c r="E276" s="695"/>
      <c r="F276" s="561"/>
      <c r="G276" s="685">
        <f t="shared" si="55"/>
        <v>0</v>
      </c>
      <c r="H276" s="561"/>
      <c r="I276" s="561"/>
      <c r="J276" s="561"/>
      <c r="K276" s="561"/>
      <c r="L276" s="561"/>
      <c r="M276" s="561"/>
      <c r="N276" s="561"/>
      <c r="O276" s="561"/>
      <c r="P276" s="561"/>
      <c r="Q276" s="562">
        <f t="shared" si="63"/>
        <v>0</v>
      </c>
      <c r="R276" s="561"/>
      <c r="S276" s="561"/>
      <c r="T276" s="561"/>
      <c r="U276" s="562">
        <f t="shared" si="64"/>
        <v>0</v>
      </c>
      <c r="V276" s="563">
        <f>IF(ISBLANK($B276),0,VLOOKUP($B276,Listen!$A$2:$C$44,2,FALSE))</f>
        <v>0</v>
      </c>
      <c r="W276" s="563">
        <f>IF(ISBLANK($B276),0,VLOOKUP($B276,Listen!$A$2:$C$44,3,FALSE))</f>
        <v>0</v>
      </c>
      <c r="X276" s="564">
        <f t="shared" si="66"/>
        <v>0</v>
      </c>
      <c r="Y276" s="564">
        <f t="shared" si="54"/>
        <v>0</v>
      </c>
      <c r="Z276" s="564">
        <f t="shared" si="54"/>
        <v>0</v>
      </c>
      <c r="AA276" s="564">
        <f t="shared" si="54"/>
        <v>0</v>
      </c>
      <c r="AB276" s="564">
        <f t="shared" si="54"/>
        <v>0</v>
      </c>
      <c r="AC276" s="564">
        <f t="shared" si="54"/>
        <v>0</v>
      </c>
      <c r="AD276" s="564">
        <f t="shared" si="54"/>
        <v>0</v>
      </c>
      <c r="AE276" s="562">
        <f t="shared" si="65"/>
        <v>0</v>
      </c>
      <c r="AF276" s="565">
        <f>IF(C276=Allgemeines!$C$12,SAV!$U276-SAV!$AG276,HLOOKUP(Allgemeines!$C$12-1,$AH$4:$AN$300,ROW(C276)-3,FALSE)-$AG276)</f>
        <v>0</v>
      </c>
      <c r="AG276" s="565">
        <f>HLOOKUP(Allgemeines!$C$12,$AH$4:$AN$300,ROW(C276)-3,FALSE)</f>
        <v>0</v>
      </c>
      <c r="AH276" s="562">
        <f t="shared" si="56"/>
        <v>0</v>
      </c>
      <c r="AI276" s="562">
        <f t="shared" si="57"/>
        <v>0</v>
      </c>
      <c r="AJ276" s="562">
        <f t="shared" si="58"/>
        <v>0</v>
      </c>
      <c r="AK276" s="562">
        <f t="shared" si="59"/>
        <v>0</v>
      </c>
      <c r="AL276" s="562">
        <f t="shared" si="60"/>
        <v>0</v>
      </c>
      <c r="AM276" s="562">
        <f t="shared" si="61"/>
        <v>0</v>
      </c>
      <c r="AN276" s="562">
        <f t="shared" si="62"/>
        <v>0</v>
      </c>
      <c r="AO276" s="477"/>
    </row>
    <row r="277" spans="1:41" ht="13.8">
      <c r="A277" s="559"/>
      <c r="B277" s="559"/>
      <c r="C277" s="560"/>
      <c r="D277" s="561"/>
      <c r="E277" s="695"/>
      <c r="F277" s="561"/>
      <c r="G277" s="685">
        <f t="shared" si="55"/>
        <v>0</v>
      </c>
      <c r="H277" s="561"/>
      <c r="I277" s="561"/>
      <c r="J277" s="561"/>
      <c r="K277" s="561"/>
      <c r="L277" s="561"/>
      <c r="M277" s="561"/>
      <c r="N277" s="561"/>
      <c r="O277" s="561"/>
      <c r="P277" s="561"/>
      <c r="Q277" s="562">
        <f t="shared" si="63"/>
        <v>0</v>
      </c>
      <c r="R277" s="561"/>
      <c r="S277" s="561"/>
      <c r="T277" s="561"/>
      <c r="U277" s="562">
        <f t="shared" si="64"/>
        <v>0</v>
      </c>
      <c r="V277" s="563">
        <f>IF(ISBLANK($B277),0,VLOOKUP($B277,Listen!$A$2:$C$44,2,FALSE))</f>
        <v>0</v>
      </c>
      <c r="W277" s="563">
        <f>IF(ISBLANK($B277),0,VLOOKUP($B277,Listen!$A$2:$C$44,3,FALSE))</f>
        <v>0</v>
      </c>
      <c r="X277" s="564">
        <f t="shared" si="66"/>
        <v>0</v>
      </c>
      <c r="Y277" s="564">
        <f t="shared" si="54"/>
        <v>0</v>
      </c>
      <c r="Z277" s="564">
        <f t="shared" si="54"/>
        <v>0</v>
      </c>
      <c r="AA277" s="564">
        <f t="shared" si="54"/>
        <v>0</v>
      </c>
      <c r="AB277" s="564">
        <f t="shared" si="54"/>
        <v>0</v>
      </c>
      <c r="AC277" s="564">
        <f t="shared" si="54"/>
        <v>0</v>
      </c>
      <c r="AD277" s="564">
        <f t="shared" si="54"/>
        <v>0</v>
      </c>
      <c r="AE277" s="562">
        <f t="shared" si="65"/>
        <v>0</v>
      </c>
      <c r="AF277" s="565">
        <f>IF(C277=Allgemeines!$C$12,SAV!$U277-SAV!$AG277,HLOOKUP(Allgemeines!$C$12-1,$AH$4:$AN$300,ROW(C277)-3,FALSE)-$AG277)</f>
        <v>0</v>
      </c>
      <c r="AG277" s="565">
        <f>HLOOKUP(Allgemeines!$C$12,$AH$4:$AN$300,ROW(C277)-3,FALSE)</f>
        <v>0</v>
      </c>
      <c r="AH277" s="562">
        <f t="shared" si="56"/>
        <v>0</v>
      </c>
      <c r="AI277" s="562">
        <f t="shared" si="57"/>
        <v>0</v>
      </c>
      <c r="AJ277" s="562">
        <f t="shared" si="58"/>
        <v>0</v>
      </c>
      <c r="AK277" s="562">
        <f t="shared" si="59"/>
        <v>0</v>
      </c>
      <c r="AL277" s="562">
        <f t="shared" si="60"/>
        <v>0</v>
      </c>
      <c r="AM277" s="562">
        <f t="shared" si="61"/>
        <v>0</v>
      </c>
      <c r="AN277" s="562">
        <f t="shared" si="62"/>
        <v>0</v>
      </c>
      <c r="AO277" s="477"/>
    </row>
    <row r="278" spans="1:41" ht="13.8">
      <c r="A278" s="559"/>
      <c r="B278" s="559"/>
      <c r="C278" s="560"/>
      <c r="D278" s="561"/>
      <c r="E278" s="695"/>
      <c r="F278" s="561"/>
      <c r="G278" s="685">
        <f t="shared" si="55"/>
        <v>0</v>
      </c>
      <c r="H278" s="561"/>
      <c r="I278" s="561"/>
      <c r="J278" s="561"/>
      <c r="K278" s="561"/>
      <c r="L278" s="561"/>
      <c r="M278" s="561"/>
      <c r="N278" s="561"/>
      <c r="O278" s="561"/>
      <c r="P278" s="561"/>
      <c r="Q278" s="562">
        <f t="shared" si="63"/>
        <v>0</v>
      </c>
      <c r="R278" s="561"/>
      <c r="S278" s="561"/>
      <c r="T278" s="561"/>
      <c r="U278" s="562">
        <f t="shared" si="64"/>
        <v>0</v>
      </c>
      <c r="V278" s="563">
        <f>IF(ISBLANK($B278),0,VLOOKUP($B278,Listen!$A$2:$C$44,2,FALSE))</f>
        <v>0</v>
      </c>
      <c r="W278" s="563">
        <f>IF(ISBLANK($B278),0,VLOOKUP($B278,Listen!$A$2:$C$44,3,FALSE))</f>
        <v>0</v>
      </c>
      <c r="X278" s="564">
        <f t="shared" si="66"/>
        <v>0</v>
      </c>
      <c r="Y278" s="564">
        <f t="shared" si="54"/>
        <v>0</v>
      </c>
      <c r="Z278" s="564">
        <f t="shared" si="54"/>
        <v>0</v>
      </c>
      <c r="AA278" s="564">
        <f t="shared" si="54"/>
        <v>0</v>
      </c>
      <c r="AB278" s="564">
        <f t="shared" si="54"/>
        <v>0</v>
      </c>
      <c r="AC278" s="564">
        <f t="shared" si="54"/>
        <v>0</v>
      </c>
      <c r="AD278" s="564">
        <f t="shared" si="54"/>
        <v>0</v>
      </c>
      <c r="AE278" s="562">
        <f t="shared" si="65"/>
        <v>0</v>
      </c>
      <c r="AF278" s="565">
        <f>IF(C278=Allgemeines!$C$12,SAV!$U278-SAV!$AG278,HLOOKUP(Allgemeines!$C$12-1,$AH$4:$AN$300,ROW(C278)-3,FALSE)-$AG278)</f>
        <v>0</v>
      </c>
      <c r="AG278" s="565">
        <f>HLOOKUP(Allgemeines!$C$12,$AH$4:$AN$300,ROW(C278)-3,FALSE)</f>
        <v>0</v>
      </c>
      <c r="AH278" s="562">
        <f t="shared" si="56"/>
        <v>0</v>
      </c>
      <c r="AI278" s="562">
        <f t="shared" si="57"/>
        <v>0</v>
      </c>
      <c r="AJ278" s="562">
        <f t="shared" si="58"/>
        <v>0</v>
      </c>
      <c r="AK278" s="562">
        <f t="shared" si="59"/>
        <v>0</v>
      </c>
      <c r="AL278" s="562">
        <f t="shared" si="60"/>
        <v>0</v>
      </c>
      <c r="AM278" s="562">
        <f t="shared" si="61"/>
        <v>0</v>
      </c>
      <c r="AN278" s="562">
        <f t="shared" si="62"/>
        <v>0</v>
      </c>
      <c r="AO278" s="477"/>
    </row>
    <row r="279" spans="1:41" ht="13.8">
      <c r="A279" s="559"/>
      <c r="B279" s="559"/>
      <c r="C279" s="560"/>
      <c r="D279" s="561"/>
      <c r="E279" s="695"/>
      <c r="F279" s="561"/>
      <c r="G279" s="685">
        <f t="shared" si="55"/>
        <v>0</v>
      </c>
      <c r="H279" s="561"/>
      <c r="I279" s="561"/>
      <c r="J279" s="561"/>
      <c r="K279" s="561"/>
      <c r="L279" s="561"/>
      <c r="M279" s="561"/>
      <c r="N279" s="561"/>
      <c r="O279" s="561"/>
      <c r="P279" s="561"/>
      <c r="Q279" s="562">
        <f t="shared" si="63"/>
        <v>0</v>
      </c>
      <c r="R279" s="561"/>
      <c r="S279" s="561"/>
      <c r="T279" s="561"/>
      <c r="U279" s="562">
        <f t="shared" si="64"/>
        <v>0</v>
      </c>
      <c r="V279" s="563">
        <f>IF(ISBLANK($B279),0,VLOOKUP($B279,Listen!$A$2:$C$44,2,FALSE))</f>
        <v>0</v>
      </c>
      <c r="W279" s="563">
        <f>IF(ISBLANK($B279),0,VLOOKUP($B279,Listen!$A$2:$C$44,3,FALSE))</f>
        <v>0</v>
      </c>
      <c r="X279" s="564">
        <f t="shared" si="66"/>
        <v>0</v>
      </c>
      <c r="Y279" s="564">
        <f t="shared" si="54"/>
        <v>0</v>
      </c>
      <c r="Z279" s="564">
        <f t="shared" si="54"/>
        <v>0</v>
      </c>
      <c r="AA279" s="564">
        <f t="shared" si="54"/>
        <v>0</v>
      </c>
      <c r="AB279" s="564">
        <f t="shared" si="54"/>
        <v>0</v>
      </c>
      <c r="AC279" s="564">
        <f t="shared" si="54"/>
        <v>0</v>
      </c>
      <c r="AD279" s="564">
        <f t="shared" si="54"/>
        <v>0</v>
      </c>
      <c r="AE279" s="562">
        <f t="shared" si="65"/>
        <v>0</v>
      </c>
      <c r="AF279" s="565">
        <f>IF(C279=Allgemeines!$C$12,SAV!$U279-SAV!$AG279,HLOOKUP(Allgemeines!$C$12-1,$AH$4:$AN$300,ROW(C279)-3,FALSE)-$AG279)</f>
        <v>0</v>
      </c>
      <c r="AG279" s="565">
        <f>HLOOKUP(Allgemeines!$C$12,$AH$4:$AN$300,ROW(C279)-3,FALSE)</f>
        <v>0</v>
      </c>
      <c r="AH279" s="562">
        <f t="shared" si="56"/>
        <v>0</v>
      </c>
      <c r="AI279" s="562">
        <f t="shared" si="57"/>
        <v>0</v>
      </c>
      <c r="AJ279" s="562">
        <f t="shared" si="58"/>
        <v>0</v>
      </c>
      <c r="AK279" s="562">
        <f t="shared" si="59"/>
        <v>0</v>
      </c>
      <c r="AL279" s="562">
        <f t="shared" si="60"/>
        <v>0</v>
      </c>
      <c r="AM279" s="562">
        <f t="shared" si="61"/>
        <v>0</v>
      </c>
      <c r="AN279" s="562">
        <f t="shared" si="62"/>
        <v>0</v>
      </c>
      <c r="AO279" s="477"/>
    </row>
    <row r="280" spans="1:41" ht="13.8">
      <c r="A280" s="559"/>
      <c r="B280" s="559"/>
      <c r="C280" s="560"/>
      <c r="D280" s="561"/>
      <c r="E280" s="695"/>
      <c r="F280" s="561"/>
      <c r="G280" s="685">
        <f t="shared" si="55"/>
        <v>0</v>
      </c>
      <c r="H280" s="561"/>
      <c r="I280" s="561"/>
      <c r="J280" s="561"/>
      <c r="K280" s="561"/>
      <c r="L280" s="561"/>
      <c r="M280" s="561"/>
      <c r="N280" s="561"/>
      <c r="O280" s="561"/>
      <c r="P280" s="561"/>
      <c r="Q280" s="562">
        <f t="shared" si="63"/>
        <v>0</v>
      </c>
      <c r="R280" s="561"/>
      <c r="S280" s="561"/>
      <c r="T280" s="561"/>
      <c r="U280" s="562">
        <f t="shared" si="64"/>
        <v>0</v>
      </c>
      <c r="V280" s="563">
        <f>IF(ISBLANK($B280),0,VLOOKUP($B280,Listen!$A$2:$C$44,2,FALSE))</f>
        <v>0</v>
      </c>
      <c r="W280" s="563">
        <f>IF(ISBLANK($B280),0,VLOOKUP($B280,Listen!$A$2:$C$44,3,FALSE))</f>
        <v>0</v>
      </c>
      <c r="X280" s="564">
        <f t="shared" si="66"/>
        <v>0</v>
      </c>
      <c r="Y280" s="564">
        <f t="shared" si="54"/>
        <v>0</v>
      </c>
      <c r="Z280" s="564">
        <f t="shared" si="54"/>
        <v>0</v>
      </c>
      <c r="AA280" s="564">
        <f t="shared" si="54"/>
        <v>0</v>
      </c>
      <c r="AB280" s="564">
        <f t="shared" si="54"/>
        <v>0</v>
      </c>
      <c r="AC280" s="564">
        <f t="shared" si="54"/>
        <v>0</v>
      </c>
      <c r="AD280" s="564">
        <f t="shared" si="54"/>
        <v>0</v>
      </c>
      <c r="AE280" s="562">
        <f t="shared" si="65"/>
        <v>0</v>
      </c>
      <c r="AF280" s="565">
        <f>IF(C280=Allgemeines!$C$12,SAV!$U280-SAV!$AG280,HLOOKUP(Allgemeines!$C$12-1,$AH$4:$AN$300,ROW(C280)-3,FALSE)-$AG280)</f>
        <v>0</v>
      </c>
      <c r="AG280" s="565">
        <f>HLOOKUP(Allgemeines!$C$12,$AH$4:$AN$300,ROW(C280)-3,FALSE)</f>
        <v>0</v>
      </c>
      <c r="AH280" s="562">
        <f t="shared" si="56"/>
        <v>0</v>
      </c>
      <c r="AI280" s="562">
        <f t="shared" si="57"/>
        <v>0</v>
      </c>
      <c r="AJ280" s="562">
        <f t="shared" si="58"/>
        <v>0</v>
      </c>
      <c r="AK280" s="562">
        <f t="shared" si="59"/>
        <v>0</v>
      </c>
      <c r="AL280" s="562">
        <f t="shared" si="60"/>
        <v>0</v>
      </c>
      <c r="AM280" s="562">
        <f t="shared" si="61"/>
        <v>0</v>
      </c>
      <c r="AN280" s="562">
        <f t="shared" si="62"/>
        <v>0</v>
      </c>
      <c r="AO280" s="477"/>
    </row>
    <row r="281" spans="1:41" ht="13.8">
      <c r="A281" s="559"/>
      <c r="B281" s="559"/>
      <c r="C281" s="560"/>
      <c r="D281" s="561"/>
      <c r="E281" s="695"/>
      <c r="F281" s="561"/>
      <c r="G281" s="685">
        <f t="shared" si="55"/>
        <v>0</v>
      </c>
      <c r="H281" s="561"/>
      <c r="I281" s="561"/>
      <c r="J281" s="561"/>
      <c r="K281" s="561"/>
      <c r="L281" s="561"/>
      <c r="M281" s="561"/>
      <c r="N281" s="561"/>
      <c r="O281" s="561"/>
      <c r="P281" s="561"/>
      <c r="Q281" s="562">
        <f t="shared" si="63"/>
        <v>0</v>
      </c>
      <c r="R281" s="561"/>
      <c r="S281" s="561"/>
      <c r="T281" s="561"/>
      <c r="U281" s="562">
        <f t="shared" si="64"/>
        <v>0</v>
      </c>
      <c r="V281" s="563">
        <f>IF(ISBLANK($B281),0,VLOOKUP($B281,Listen!$A$2:$C$44,2,FALSE))</f>
        <v>0</v>
      </c>
      <c r="W281" s="563">
        <f>IF(ISBLANK($B281),0,VLOOKUP($B281,Listen!$A$2:$C$44,3,FALSE))</f>
        <v>0</v>
      </c>
      <c r="X281" s="564">
        <f t="shared" si="66"/>
        <v>0</v>
      </c>
      <c r="Y281" s="564">
        <f t="shared" si="54"/>
        <v>0</v>
      </c>
      <c r="Z281" s="564">
        <f t="shared" si="54"/>
        <v>0</v>
      </c>
      <c r="AA281" s="564">
        <f t="shared" si="54"/>
        <v>0</v>
      </c>
      <c r="AB281" s="564">
        <f t="shared" si="54"/>
        <v>0</v>
      </c>
      <c r="AC281" s="564">
        <f t="shared" si="54"/>
        <v>0</v>
      </c>
      <c r="AD281" s="564">
        <f t="shared" si="54"/>
        <v>0</v>
      </c>
      <c r="AE281" s="562">
        <f t="shared" si="65"/>
        <v>0</v>
      </c>
      <c r="AF281" s="565">
        <f>IF(C281=Allgemeines!$C$12,SAV!$U281-SAV!$AG281,HLOOKUP(Allgemeines!$C$12-1,$AH$4:$AN$300,ROW(C281)-3,FALSE)-$AG281)</f>
        <v>0</v>
      </c>
      <c r="AG281" s="565">
        <f>HLOOKUP(Allgemeines!$C$12,$AH$4:$AN$300,ROW(C281)-3,FALSE)</f>
        <v>0</v>
      </c>
      <c r="AH281" s="562">
        <f t="shared" si="56"/>
        <v>0</v>
      </c>
      <c r="AI281" s="562">
        <f t="shared" si="57"/>
        <v>0</v>
      </c>
      <c r="AJ281" s="562">
        <f t="shared" si="58"/>
        <v>0</v>
      </c>
      <c r="AK281" s="562">
        <f t="shared" si="59"/>
        <v>0</v>
      </c>
      <c r="AL281" s="562">
        <f t="shared" si="60"/>
        <v>0</v>
      </c>
      <c r="AM281" s="562">
        <f t="shared" si="61"/>
        <v>0</v>
      </c>
      <c r="AN281" s="562">
        <f t="shared" si="62"/>
        <v>0</v>
      </c>
      <c r="AO281" s="477"/>
    </row>
    <row r="282" spans="1:41" ht="13.8">
      <c r="A282" s="559"/>
      <c r="B282" s="559"/>
      <c r="C282" s="560"/>
      <c r="D282" s="561"/>
      <c r="E282" s="695"/>
      <c r="F282" s="561"/>
      <c r="G282" s="685">
        <f t="shared" si="55"/>
        <v>0</v>
      </c>
      <c r="H282" s="561"/>
      <c r="I282" s="561"/>
      <c r="J282" s="561"/>
      <c r="K282" s="561"/>
      <c r="L282" s="561"/>
      <c r="M282" s="561"/>
      <c r="N282" s="561"/>
      <c r="O282" s="561"/>
      <c r="P282" s="561"/>
      <c r="Q282" s="562">
        <f t="shared" si="63"/>
        <v>0</v>
      </c>
      <c r="R282" s="561"/>
      <c r="S282" s="561"/>
      <c r="T282" s="561"/>
      <c r="U282" s="562">
        <f t="shared" si="64"/>
        <v>0</v>
      </c>
      <c r="V282" s="563">
        <f>IF(ISBLANK($B282),0,VLOOKUP($B282,Listen!$A$2:$C$44,2,FALSE))</f>
        <v>0</v>
      </c>
      <c r="W282" s="563">
        <f>IF(ISBLANK($B282),0,VLOOKUP($B282,Listen!$A$2:$C$44,3,FALSE))</f>
        <v>0</v>
      </c>
      <c r="X282" s="564">
        <f t="shared" si="66"/>
        <v>0</v>
      </c>
      <c r="Y282" s="564">
        <f t="shared" si="54"/>
        <v>0</v>
      </c>
      <c r="Z282" s="564">
        <f t="shared" si="54"/>
        <v>0</v>
      </c>
      <c r="AA282" s="564">
        <f t="shared" si="54"/>
        <v>0</v>
      </c>
      <c r="AB282" s="564">
        <f t="shared" si="54"/>
        <v>0</v>
      </c>
      <c r="AC282" s="564">
        <f t="shared" si="54"/>
        <v>0</v>
      </c>
      <c r="AD282" s="564">
        <f t="shared" si="54"/>
        <v>0</v>
      </c>
      <c r="AE282" s="562">
        <f t="shared" si="65"/>
        <v>0</v>
      </c>
      <c r="AF282" s="565">
        <f>IF(C282=Allgemeines!$C$12,SAV!$U282-SAV!$AG282,HLOOKUP(Allgemeines!$C$12-1,$AH$4:$AN$300,ROW(C282)-3,FALSE)-$AG282)</f>
        <v>0</v>
      </c>
      <c r="AG282" s="565">
        <f>HLOOKUP(Allgemeines!$C$12,$AH$4:$AN$300,ROW(C282)-3,FALSE)</f>
        <v>0</v>
      </c>
      <c r="AH282" s="562">
        <f t="shared" si="56"/>
        <v>0</v>
      </c>
      <c r="AI282" s="562">
        <f t="shared" si="57"/>
        <v>0</v>
      </c>
      <c r="AJ282" s="562">
        <f t="shared" si="58"/>
        <v>0</v>
      </c>
      <c r="AK282" s="562">
        <f t="shared" si="59"/>
        <v>0</v>
      </c>
      <c r="AL282" s="562">
        <f t="shared" si="60"/>
        <v>0</v>
      </c>
      <c r="AM282" s="562">
        <f t="shared" si="61"/>
        <v>0</v>
      </c>
      <c r="AN282" s="562">
        <f t="shared" si="62"/>
        <v>0</v>
      </c>
      <c r="AO282" s="477"/>
    </row>
    <row r="283" spans="1:41" ht="13.8">
      <c r="A283" s="559"/>
      <c r="B283" s="559"/>
      <c r="C283" s="560"/>
      <c r="D283" s="561"/>
      <c r="E283" s="695"/>
      <c r="F283" s="561"/>
      <c r="G283" s="685">
        <f t="shared" si="55"/>
        <v>0</v>
      </c>
      <c r="H283" s="561"/>
      <c r="I283" s="561"/>
      <c r="J283" s="561"/>
      <c r="K283" s="561"/>
      <c r="L283" s="561"/>
      <c r="M283" s="561"/>
      <c r="N283" s="561"/>
      <c r="O283" s="561"/>
      <c r="P283" s="561"/>
      <c r="Q283" s="562">
        <f t="shared" si="63"/>
        <v>0</v>
      </c>
      <c r="R283" s="561"/>
      <c r="S283" s="561"/>
      <c r="T283" s="561"/>
      <c r="U283" s="562">
        <f t="shared" si="64"/>
        <v>0</v>
      </c>
      <c r="V283" s="563">
        <f>IF(ISBLANK($B283),0,VLOOKUP($B283,Listen!$A$2:$C$44,2,FALSE))</f>
        <v>0</v>
      </c>
      <c r="W283" s="563">
        <f>IF(ISBLANK($B283),0,VLOOKUP($B283,Listen!$A$2:$C$44,3,FALSE))</f>
        <v>0</v>
      </c>
      <c r="X283" s="564">
        <f t="shared" si="66"/>
        <v>0</v>
      </c>
      <c r="Y283" s="564">
        <f t="shared" si="54"/>
        <v>0</v>
      </c>
      <c r="Z283" s="564">
        <f t="shared" si="54"/>
        <v>0</v>
      </c>
      <c r="AA283" s="564">
        <f t="shared" si="54"/>
        <v>0</v>
      </c>
      <c r="AB283" s="564">
        <f t="shared" si="54"/>
        <v>0</v>
      </c>
      <c r="AC283" s="564">
        <f t="shared" si="54"/>
        <v>0</v>
      </c>
      <c r="AD283" s="564">
        <f t="shared" si="54"/>
        <v>0</v>
      </c>
      <c r="AE283" s="562">
        <f t="shared" si="65"/>
        <v>0</v>
      </c>
      <c r="AF283" s="565">
        <f>IF(C283=Allgemeines!$C$12,SAV!$U283-SAV!$AG283,HLOOKUP(Allgemeines!$C$12-1,$AH$4:$AN$300,ROW(C283)-3,FALSE)-$AG283)</f>
        <v>0</v>
      </c>
      <c r="AG283" s="565">
        <f>HLOOKUP(Allgemeines!$C$12,$AH$4:$AN$300,ROW(C283)-3,FALSE)</f>
        <v>0</v>
      </c>
      <c r="AH283" s="562">
        <f t="shared" si="56"/>
        <v>0</v>
      </c>
      <c r="AI283" s="562">
        <f t="shared" si="57"/>
        <v>0</v>
      </c>
      <c r="AJ283" s="562">
        <f t="shared" si="58"/>
        <v>0</v>
      </c>
      <c r="AK283" s="562">
        <f t="shared" si="59"/>
        <v>0</v>
      </c>
      <c r="AL283" s="562">
        <f t="shared" si="60"/>
        <v>0</v>
      </c>
      <c r="AM283" s="562">
        <f t="shared" si="61"/>
        <v>0</v>
      </c>
      <c r="AN283" s="562">
        <f t="shared" si="62"/>
        <v>0</v>
      </c>
      <c r="AO283" s="477"/>
    </row>
    <row r="284" spans="1:41" ht="13.8">
      <c r="A284" s="559"/>
      <c r="B284" s="559"/>
      <c r="C284" s="560"/>
      <c r="D284" s="561"/>
      <c r="E284" s="695"/>
      <c r="F284" s="561"/>
      <c r="G284" s="685">
        <f t="shared" si="55"/>
        <v>0</v>
      </c>
      <c r="H284" s="561"/>
      <c r="I284" s="561"/>
      <c r="J284" s="561"/>
      <c r="K284" s="561"/>
      <c r="L284" s="561"/>
      <c r="M284" s="561"/>
      <c r="N284" s="561"/>
      <c r="O284" s="561"/>
      <c r="P284" s="561"/>
      <c r="Q284" s="562">
        <f t="shared" si="63"/>
        <v>0</v>
      </c>
      <c r="R284" s="561"/>
      <c r="S284" s="561"/>
      <c r="T284" s="561"/>
      <c r="U284" s="562">
        <f t="shared" si="64"/>
        <v>0</v>
      </c>
      <c r="V284" s="563">
        <f>IF(ISBLANK($B284),0,VLOOKUP($B284,Listen!$A$2:$C$44,2,FALSE))</f>
        <v>0</v>
      </c>
      <c r="W284" s="563">
        <f>IF(ISBLANK($B284),0,VLOOKUP($B284,Listen!$A$2:$C$44,3,FALSE))</f>
        <v>0</v>
      </c>
      <c r="X284" s="564">
        <f t="shared" si="66"/>
        <v>0</v>
      </c>
      <c r="Y284" s="564">
        <f t="shared" si="54"/>
        <v>0</v>
      </c>
      <c r="Z284" s="564">
        <f t="shared" si="54"/>
        <v>0</v>
      </c>
      <c r="AA284" s="564">
        <f t="shared" si="54"/>
        <v>0</v>
      </c>
      <c r="AB284" s="564">
        <f t="shared" si="54"/>
        <v>0</v>
      </c>
      <c r="AC284" s="564">
        <f t="shared" si="54"/>
        <v>0</v>
      </c>
      <c r="AD284" s="564">
        <f t="shared" si="54"/>
        <v>0</v>
      </c>
      <c r="AE284" s="562">
        <f t="shared" si="65"/>
        <v>0</v>
      </c>
      <c r="AF284" s="565">
        <f>IF(C284=Allgemeines!$C$12,SAV!$U284-SAV!$AG284,HLOOKUP(Allgemeines!$C$12-1,$AH$4:$AN$300,ROW(C284)-3,FALSE)-$AG284)</f>
        <v>0</v>
      </c>
      <c r="AG284" s="565">
        <f>HLOOKUP(Allgemeines!$C$12,$AH$4:$AN$300,ROW(C284)-3,FALSE)</f>
        <v>0</v>
      </c>
      <c r="AH284" s="562">
        <f t="shared" si="56"/>
        <v>0</v>
      </c>
      <c r="AI284" s="562">
        <f t="shared" si="57"/>
        <v>0</v>
      </c>
      <c r="AJ284" s="562">
        <f t="shared" si="58"/>
        <v>0</v>
      </c>
      <c r="AK284" s="562">
        <f t="shared" si="59"/>
        <v>0</v>
      </c>
      <c r="AL284" s="562">
        <f t="shared" si="60"/>
        <v>0</v>
      </c>
      <c r="AM284" s="562">
        <f t="shared" si="61"/>
        <v>0</v>
      </c>
      <c r="AN284" s="562">
        <f t="shared" si="62"/>
        <v>0</v>
      </c>
      <c r="AO284" s="477"/>
    </row>
    <row r="285" spans="1:41" ht="13.8">
      <c r="A285" s="559"/>
      <c r="B285" s="559"/>
      <c r="C285" s="560"/>
      <c r="D285" s="561"/>
      <c r="E285" s="695"/>
      <c r="F285" s="561"/>
      <c r="G285" s="685">
        <f t="shared" si="55"/>
        <v>0</v>
      </c>
      <c r="H285" s="561"/>
      <c r="I285" s="561"/>
      <c r="J285" s="561"/>
      <c r="K285" s="561"/>
      <c r="L285" s="561"/>
      <c r="M285" s="561"/>
      <c r="N285" s="561"/>
      <c r="O285" s="561"/>
      <c r="P285" s="561"/>
      <c r="Q285" s="562">
        <f t="shared" si="63"/>
        <v>0</v>
      </c>
      <c r="R285" s="561"/>
      <c r="S285" s="561"/>
      <c r="T285" s="561"/>
      <c r="U285" s="562">
        <f t="shared" si="64"/>
        <v>0</v>
      </c>
      <c r="V285" s="563">
        <f>IF(ISBLANK($B285),0,VLOOKUP($B285,Listen!$A$2:$C$44,2,FALSE))</f>
        <v>0</v>
      </c>
      <c r="W285" s="563">
        <f>IF(ISBLANK($B285),0,VLOOKUP($B285,Listen!$A$2:$C$44,3,FALSE))</f>
        <v>0</v>
      </c>
      <c r="X285" s="564">
        <f t="shared" si="66"/>
        <v>0</v>
      </c>
      <c r="Y285" s="564">
        <f t="shared" si="54"/>
        <v>0</v>
      </c>
      <c r="Z285" s="564">
        <f t="shared" si="54"/>
        <v>0</v>
      </c>
      <c r="AA285" s="564">
        <f t="shared" si="54"/>
        <v>0</v>
      </c>
      <c r="AB285" s="564">
        <f t="shared" si="54"/>
        <v>0</v>
      </c>
      <c r="AC285" s="564">
        <f t="shared" si="54"/>
        <v>0</v>
      </c>
      <c r="AD285" s="564">
        <f t="shared" si="54"/>
        <v>0</v>
      </c>
      <c r="AE285" s="562">
        <f t="shared" si="65"/>
        <v>0</v>
      </c>
      <c r="AF285" s="565">
        <f>IF(C285=Allgemeines!$C$12,SAV!$U285-SAV!$AG285,HLOOKUP(Allgemeines!$C$12-1,$AH$4:$AN$300,ROW(C285)-3,FALSE)-$AG285)</f>
        <v>0</v>
      </c>
      <c r="AG285" s="565">
        <f>HLOOKUP(Allgemeines!$C$12,$AH$4:$AN$300,ROW(C285)-3,FALSE)</f>
        <v>0</v>
      </c>
      <c r="AH285" s="562">
        <f t="shared" si="56"/>
        <v>0</v>
      </c>
      <c r="AI285" s="562">
        <f t="shared" si="57"/>
        <v>0</v>
      </c>
      <c r="AJ285" s="562">
        <f t="shared" si="58"/>
        <v>0</v>
      </c>
      <c r="AK285" s="562">
        <f t="shared" si="59"/>
        <v>0</v>
      </c>
      <c r="AL285" s="562">
        <f t="shared" si="60"/>
        <v>0</v>
      </c>
      <c r="AM285" s="562">
        <f t="shared" si="61"/>
        <v>0</v>
      </c>
      <c r="AN285" s="562">
        <f t="shared" si="62"/>
        <v>0</v>
      </c>
      <c r="AO285" s="477"/>
    </row>
    <row r="286" spans="1:41" ht="13.8">
      <c r="A286" s="559"/>
      <c r="B286" s="559"/>
      <c r="C286" s="560"/>
      <c r="D286" s="561"/>
      <c r="E286" s="695"/>
      <c r="F286" s="561"/>
      <c r="G286" s="685">
        <f t="shared" si="55"/>
        <v>0</v>
      </c>
      <c r="H286" s="561"/>
      <c r="I286" s="561"/>
      <c r="J286" s="561"/>
      <c r="K286" s="561"/>
      <c r="L286" s="561"/>
      <c r="M286" s="561"/>
      <c r="N286" s="561"/>
      <c r="O286" s="561"/>
      <c r="P286" s="561"/>
      <c r="Q286" s="562">
        <f t="shared" si="63"/>
        <v>0</v>
      </c>
      <c r="R286" s="561"/>
      <c r="S286" s="561"/>
      <c r="T286" s="561"/>
      <c r="U286" s="562">
        <f t="shared" si="64"/>
        <v>0</v>
      </c>
      <c r="V286" s="563">
        <f>IF(ISBLANK($B286),0,VLOOKUP($B286,Listen!$A$2:$C$44,2,FALSE))</f>
        <v>0</v>
      </c>
      <c r="W286" s="563">
        <f>IF(ISBLANK($B286),0,VLOOKUP($B286,Listen!$A$2:$C$44,3,FALSE))</f>
        <v>0</v>
      </c>
      <c r="X286" s="564">
        <f t="shared" si="66"/>
        <v>0</v>
      </c>
      <c r="Y286" s="564">
        <f t="shared" si="54"/>
        <v>0</v>
      </c>
      <c r="Z286" s="564">
        <f t="shared" si="54"/>
        <v>0</v>
      </c>
      <c r="AA286" s="564">
        <f t="shared" si="54"/>
        <v>0</v>
      </c>
      <c r="AB286" s="564">
        <f t="shared" si="54"/>
        <v>0</v>
      </c>
      <c r="AC286" s="564">
        <f t="shared" si="54"/>
        <v>0</v>
      </c>
      <c r="AD286" s="564">
        <f t="shared" ref="Y286:AD300" si="67">$V286</f>
        <v>0</v>
      </c>
      <c r="AE286" s="562">
        <f t="shared" si="65"/>
        <v>0</v>
      </c>
      <c r="AF286" s="565">
        <f>IF(C286=Allgemeines!$C$12,SAV!$U286-SAV!$AG286,HLOOKUP(Allgemeines!$C$12-1,$AH$4:$AN$300,ROW(C286)-3,FALSE)-$AG286)</f>
        <v>0</v>
      </c>
      <c r="AG286" s="565">
        <f>HLOOKUP(Allgemeines!$C$12,$AH$4:$AN$300,ROW(C286)-3,FALSE)</f>
        <v>0</v>
      </c>
      <c r="AH286" s="562">
        <f t="shared" si="56"/>
        <v>0</v>
      </c>
      <c r="AI286" s="562">
        <f t="shared" si="57"/>
        <v>0</v>
      </c>
      <c r="AJ286" s="562">
        <f t="shared" si="58"/>
        <v>0</v>
      </c>
      <c r="AK286" s="562">
        <f t="shared" si="59"/>
        <v>0</v>
      </c>
      <c r="AL286" s="562">
        <f t="shared" si="60"/>
        <v>0</v>
      </c>
      <c r="AM286" s="562">
        <f t="shared" si="61"/>
        <v>0</v>
      </c>
      <c r="AN286" s="562">
        <f t="shared" si="62"/>
        <v>0</v>
      </c>
      <c r="AO286" s="477"/>
    </row>
    <row r="287" spans="1:41" ht="13.8">
      <c r="A287" s="559"/>
      <c r="B287" s="559"/>
      <c r="C287" s="560"/>
      <c r="D287" s="561"/>
      <c r="E287" s="695"/>
      <c r="F287" s="561"/>
      <c r="G287" s="685">
        <f t="shared" si="55"/>
        <v>0</v>
      </c>
      <c r="H287" s="561"/>
      <c r="I287" s="561"/>
      <c r="J287" s="561"/>
      <c r="K287" s="561"/>
      <c r="L287" s="561"/>
      <c r="M287" s="561"/>
      <c r="N287" s="561"/>
      <c r="O287" s="561"/>
      <c r="P287" s="561"/>
      <c r="Q287" s="562">
        <f t="shared" si="63"/>
        <v>0</v>
      </c>
      <c r="R287" s="561"/>
      <c r="S287" s="561"/>
      <c r="T287" s="561"/>
      <c r="U287" s="562">
        <f t="shared" si="64"/>
        <v>0</v>
      </c>
      <c r="V287" s="563">
        <f>IF(ISBLANK($B287),0,VLOOKUP($B287,Listen!$A$2:$C$44,2,FALSE))</f>
        <v>0</v>
      </c>
      <c r="W287" s="563">
        <f>IF(ISBLANK($B287),0,VLOOKUP($B287,Listen!$A$2:$C$44,3,FALSE))</f>
        <v>0</v>
      </c>
      <c r="X287" s="564">
        <f t="shared" si="66"/>
        <v>0</v>
      </c>
      <c r="Y287" s="564">
        <f t="shared" si="67"/>
        <v>0</v>
      </c>
      <c r="Z287" s="564">
        <f t="shared" si="67"/>
        <v>0</v>
      </c>
      <c r="AA287" s="564">
        <f t="shared" si="67"/>
        <v>0</v>
      </c>
      <c r="AB287" s="564">
        <f t="shared" si="67"/>
        <v>0</v>
      </c>
      <c r="AC287" s="564">
        <f t="shared" si="67"/>
        <v>0</v>
      </c>
      <c r="AD287" s="564">
        <f t="shared" si="67"/>
        <v>0</v>
      </c>
      <c r="AE287" s="562">
        <f t="shared" si="65"/>
        <v>0</v>
      </c>
      <c r="AF287" s="565">
        <f>IF(C287=Allgemeines!$C$12,SAV!$U287-SAV!$AG287,HLOOKUP(Allgemeines!$C$12-1,$AH$4:$AN$300,ROW(C287)-3,FALSE)-$AG287)</f>
        <v>0</v>
      </c>
      <c r="AG287" s="565">
        <f>HLOOKUP(Allgemeines!$C$12,$AH$4:$AN$300,ROW(C287)-3,FALSE)</f>
        <v>0</v>
      </c>
      <c r="AH287" s="562">
        <f t="shared" si="56"/>
        <v>0</v>
      </c>
      <c r="AI287" s="562">
        <f t="shared" si="57"/>
        <v>0</v>
      </c>
      <c r="AJ287" s="562">
        <f t="shared" si="58"/>
        <v>0</v>
      </c>
      <c r="AK287" s="562">
        <f t="shared" si="59"/>
        <v>0</v>
      </c>
      <c r="AL287" s="562">
        <f t="shared" si="60"/>
        <v>0</v>
      </c>
      <c r="AM287" s="562">
        <f t="shared" si="61"/>
        <v>0</v>
      </c>
      <c r="AN287" s="562">
        <f t="shared" si="62"/>
        <v>0</v>
      </c>
      <c r="AO287" s="477"/>
    </row>
    <row r="288" spans="1:41" ht="13.8">
      <c r="A288" s="559"/>
      <c r="B288" s="559"/>
      <c r="C288" s="560"/>
      <c r="D288" s="561"/>
      <c r="E288" s="695"/>
      <c r="F288" s="561"/>
      <c r="G288" s="685">
        <f t="shared" si="55"/>
        <v>0</v>
      </c>
      <c r="H288" s="561"/>
      <c r="I288" s="561"/>
      <c r="J288" s="561"/>
      <c r="K288" s="561"/>
      <c r="L288" s="561"/>
      <c r="M288" s="561"/>
      <c r="N288" s="561"/>
      <c r="O288" s="561"/>
      <c r="P288" s="561"/>
      <c r="Q288" s="562">
        <f t="shared" si="63"/>
        <v>0</v>
      </c>
      <c r="R288" s="561"/>
      <c r="S288" s="561"/>
      <c r="T288" s="561"/>
      <c r="U288" s="562">
        <f t="shared" si="64"/>
        <v>0</v>
      </c>
      <c r="V288" s="563">
        <f>IF(ISBLANK($B288),0,VLOOKUP($B288,Listen!$A$2:$C$44,2,FALSE))</f>
        <v>0</v>
      </c>
      <c r="W288" s="563">
        <f>IF(ISBLANK($B288),0,VLOOKUP($B288,Listen!$A$2:$C$44,3,FALSE))</f>
        <v>0</v>
      </c>
      <c r="X288" s="564">
        <f t="shared" si="66"/>
        <v>0</v>
      </c>
      <c r="Y288" s="564">
        <f t="shared" si="67"/>
        <v>0</v>
      </c>
      <c r="Z288" s="564">
        <f t="shared" si="67"/>
        <v>0</v>
      </c>
      <c r="AA288" s="564">
        <f t="shared" si="67"/>
        <v>0</v>
      </c>
      <c r="AB288" s="564">
        <f t="shared" si="67"/>
        <v>0</v>
      </c>
      <c r="AC288" s="564">
        <f t="shared" si="67"/>
        <v>0</v>
      </c>
      <c r="AD288" s="564">
        <f t="shared" si="67"/>
        <v>0</v>
      </c>
      <c r="AE288" s="562">
        <f t="shared" si="65"/>
        <v>0</v>
      </c>
      <c r="AF288" s="565">
        <f>IF(C288=Allgemeines!$C$12,SAV!$U288-SAV!$AG288,HLOOKUP(Allgemeines!$C$12-1,$AH$4:$AN$300,ROW(C288)-3,FALSE)-$AG288)</f>
        <v>0</v>
      </c>
      <c r="AG288" s="565">
        <f>HLOOKUP(Allgemeines!$C$12,$AH$4:$AN$300,ROW(C288)-3,FALSE)</f>
        <v>0</v>
      </c>
      <c r="AH288" s="562">
        <f t="shared" si="56"/>
        <v>0</v>
      </c>
      <c r="AI288" s="562">
        <f t="shared" si="57"/>
        <v>0</v>
      </c>
      <c r="AJ288" s="562">
        <f t="shared" si="58"/>
        <v>0</v>
      </c>
      <c r="AK288" s="562">
        <f t="shared" si="59"/>
        <v>0</v>
      </c>
      <c r="AL288" s="562">
        <f t="shared" si="60"/>
        <v>0</v>
      </c>
      <c r="AM288" s="562">
        <f t="shared" si="61"/>
        <v>0</v>
      </c>
      <c r="AN288" s="562">
        <f t="shared" si="62"/>
        <v>0</v>
      </c>
      <c r="AO288" s="477"/>
    </row>
    <row r="289" spans="1:41" ht="13.8">
      <c r="A289" s="559"/>
      <c r="B289" s="559"/>
      <c r="C289" s="560"/>
      <c r="D289" s="561"/>
      <c r="E289" s="695"/>
      <c r="F289" s="561"/>
      <c r="G289" s="685">
        <f t="shared" si="55"/>
        <v>0</v>
      </c>
      <c r="H289" s="561"/>
      <c r="I289" s="561"/>
      <c r="J289" s="561"/>
      <c r="K289" s="561"/>
      <c r="L289" s="561"/>
      <c r="M289" s="561"/>
      <c r="N289" s="561"/>
      <c r="O289" s="561"/>
      <c r="P289" s="561"/>
      <c r="Q289" s="562">
        <f t="shared" si="63"/>
        <v>0</v>
      </c>
      <c r="R289" s="561"/>
      <c r="S289" s="561"/>
      <c r="T289" s="561"/>
      <c r="U289" s="562">
        <f t="shared" si="64"/>
        <v>0</v>
      </c>
      <c r="V289" s="563">
        <f>IF(ISBLANK($B289),0,VLOOKUP($B289,Listen!$A$2:$C$44,2,FALSE))</f>
        <v>0</v>
      </c>
      <c r="W289" s="563">
        <f>IF(ISBLANK($B289),0,VLOOKUP($B289,Listen!$A$2:$C$44,3,FALSE))</f>
        <v>0</v>
      </c>
      <c r="X289" s="564">
        <f t="shared" si="66"/>
        <v>0</v>
      </c>
      <c r="Y289" s="564">
        <f t="shared" si="67"/>
        <v>0</v>
      </c>
      <c r="Z289" s="564">
        <f t="shared" si="67"/>
        <v>0</v>
      </c>
      <c r="AA289" s="564">
        <f t="shared" si="67"/>
        <v>0</v>
      </c>
      <c r="AB289" s="564">
        <f t="shared" si="67"/>
        <v>0</v>
      </c>
      <c r="AC289" s="564">
        <f t="shared" si="67"/>
        <v>0</v>
      </c>
      <c r="AD289" s="564">
        <f t="shared" si="67"/>
        <v>0</v>
      </c>
      <c r="AE289" s="562">
        <f t="shared" si="65"/>
        <v>0</v>
      </c>
      <c r="AF289" s="565">
        <f>IF(C289=Allgemeines!$C$12,SAV!$U289-SAV!$AG289,HLOOKUP(Allgemeines!$C$12-1,$AH$4:$AN$300,ROW(C289)-3,FALSE)-$AG289)</f>
        <v>0</v>
      </c>
      <c r="AG289" s="565">
        <f>HLOOKUP(Allgemeines!$C$12,$AH$4:$AN$300,ROW(C289)-3,FALSE)</f>
        <v>0</v>
      </c>
      <c r="AH289" s="562">
        <f t="shared" si="56"/>
        <v>0</v>
      </c>
      <c r="AI289" s="562">
        <f t="shared" si="57"/>
        <v>0</v>
      </c>
      <c r="AJ289" s="562">
        <f t="shared" si="58"/>
        <v>0</v>
      </c>
      <c r="AK289" s="562">
        <f t="shared" si="59"/>
        <v>0</v>
      </c>
      <c r="AL289" s="562">
        <f t="shared" si="60"/>
        <v>0</v>
      </c>
      <c r="AM289" s="562">
        <f t="shared" si="61"/>
        <v>0</v>
      </c>
      <c r="AN289" s="562">
        <f t="shared" si="62"/>
        <v>0</v>
      </c>
      <c r="AO289" s="477"/>
    </row>
    <row r="290" spans="1:41" ht="13.8">
      <c r="A290" s="559"/>
      <c r="B290" s="559"/>
      <c r="C290" s="560"/>
      <c r="D290" s="561"/>
      <c r="E290" s="695"/>
      <c r="F290" s="561"/>
      <c r="G290" s="685">
        <f t="shared" si="55"/>
        <v>0</v>
      </c>
      <c r="H290" s="561"/>
      <c r="I290" s="561"/>
      <c r="J290" s="561"/>
      <c r="K290" s="561"/>
      <c r="L290" s="561"/>
      <c r="M290" s="561"/>
      <c r="N290" s="561"/>
      <c r="O290" s="561"/>
      <c r="P290" s="561"/>
      <c r="Q290" s="562">
        <f t="shared" si="63"/>
        <v>0</v>
      </c>
      <c r="R290" s="561"/>
      <c r="S290" s="561"/>
      <c r="T290" s="561"/>
      <c r="U290" s="562">
        <f t="shared" si="64"/>
        <v>0</v>
      </c>
      <c r="V290" s="563">
        <f>IF(ISBLANK($B290),0,VLOOKUP($B290,Listen!$A$2:$C$44,2,FALSE))</f>
        <v>0</v>
      </c>
      <c r="W290" s="563">
        <f>IF(ISBLANK($B290),0,VLOOKUP($B290,Listen!$A$2:$C$44,3,FALSE))</f>
        <v>0</v>
      </c>
      <c r="X290" s="564">
        <f t="shared" si="66"/>
        <v>0</v>
      </c>
      <c r="Y290" s="564">
        <f t="shared" si="67"/>
        <v>0</v>
      </c>
      <c r="Z290" s="564">
        <f t="shared" si="67"/>
        <v>0</v>
      </c>
      <c r="AA290" s="564">
        <f t="shared" si="67"/>
        <v>0</v>
      </c>
      <c r="AB290" s="564">
        <f t="shared" si="67"/>
        <v>0</v>
      </c>
      <c r="AC290" s="564">
        <f t="shared" si="67"/>
        <v>0</v>
      </c>
      <c r="AD290" s="564">
        <f t="shared" si="67"/>
        <v>0</v>
      </c>
      <c r="AE290" s="562">
        <f t="shared" si="65"/>
        <v>0</v>
      </c>
      <c r="AF290" s="565">
        <f>IF(C290=Allgemeines!$C$12,SAV!$U290-SAV!$AG290,HLOOKUP(Allgemeines!$C$12-1,$AH$4:$AN$300,ROW(C290)-3,FALSE)-$AG290)</f>
        <v>0</v>
      </c>
      <c r="AG290" s="565">
        <f>HLOOKUP(Allgemeines!$C$12,$AH$4:$AN$300,ROW(C290)-3,FALSE)</f>
        <v>0</v>
      </c>
      <c r="AH290" s="562">
        <f t="shared" si="56"/>
        <v>0</v>
      </c>
      <c r="AI290" s="562">
        <f t="shared" si="57"/>
        <v>0</v>
      </c>
      <c r="AJ290" s="562">
        <f t="shared" si="58"/>
        <v>0</v>
      </c>
      <c r="AK290" s="562">
        <f t="shared" si="59"/>
        <v>0</v>
      </c>
      <c r="AL290" s="562">
        <f t="shared" si="60"/>
        <v>0</v>
      </c>
      <c r="AM290" s="562">
        <f t="shared" si="61"/>
        <v>0</v>
      </c>
      <c r="AN290" s="562">
        <f t="shared" si="62"/>
        <v>0</v>
      </c>
      <c r="AO290" s="477"/>
    </row>
    <row r="291" spans="1:41" ht="13.8">
      <c r="A291" s="559"/>
      <c r="B291" s="559"/>
      <c r="C291" s="560"/>
      <c r="D291" s="561"/>
      <c r="E291" s="695"/>
      <c r="F291" s="561"/>
      <c r="G291" s="685">
        <f t="shared" si="55"/>
        <v>0</v>
      </c>
      <c r="H291" s="561"/>
      <c r="I291" s="561"/>
      <c r="J291" s="561"/>
      <c r="K291" s="561"/>
      <c r="L291" s="561"/>
      <c r="M291" s="561"/>
      <c r="N291" s="561"/>
      <c r="O291" s="561"/>
      <c r="P291" s="561"/>
      <c r="Q291" s="562">
        <f t="shared" si="63"/>
        <v>0</v>
      </c>
      <c r="R291" s="561"/>
      <c r="S291" s="561"/>
      <c r="T291" s="561"/>
      <c r="U291" s="562">
        <f t="shared" si="64"/>
        <v>0</v>
      </c>
      <c r="V291" s="563">
        <f>IF(ISBLANK($B291),0,VLOOKUP($B291,Listen!$A$2:$C$44,2,FALSE))</f>
        <v>0</v>
      </c>
      <c r="W291" s="563">
        <f>IF(ISBLANK($B291),0,VLOOKUP($B291,Listen!$A$2:$C$44,3,FALSE))</f>
        <v>0</v>
      </c>
      <c r="X291" s="564">
        <f t="shared" si="66"/>
        <v>0</v>
      </c>
      <c r="Y291" s="564">
        <f t="shared" si="67"/>
        <v>0</v>
      </c>
      <c r="Z291" s="564">
        <f t="shared" si="67"/>
        <v>0</v>
      </c>
      <c r="AA291" s="564">
        <f t="shared" si="67"/>
        <v>0</v>
      </c>
      <c r="AB291" s="564">
        <f t="shared" si="67"/>
        <v>0</v>
      </c>
      <c r="AC291" s="564">
        <f t="shared" si="67"/>
        <v>0</v>
      </c>
      <c r="AD291" s="564">
        <f t="shared" si="67"/>
        <v>0</v>
      </c>
      <c r="AE291" s="562">
        <f t="shared" si="65"/>
        <v>0</v>
      </c>
      <c r="AF291" s="565">
        <f>IF(C291=Allgemeines!$C$12,SAV!$U291-SAV!$AG291,HLOOKUP(Allgemeines!$C$12-1,$AH$4:$AN$300,ROW(C291)-3,FALSE)-$AG291)</f>
        <v>0</v>
      </c>
      <c r="AG291" s="565">
        <f>HLOOKUP(Allgemeines!$C$12,$AH$4:$AN$300,ROW(C291)-3,FALSE)</f>
        <v>0</v>
      </c>
      <c r="AH291" s="562">
        <f t="shared" si="56"/>
        <v>0</v>
      </c>
      <c r="AI291" s="562">
        <f t="shared" si="57"/>
        <v>0</v>
      </c>
      <c r="AJ291" s="562">
        <f t="shared" si="58"/>
        <v>0</v>
      </c>
      <c r="AK291" s="562">
        <f t="shared" si="59"/>
        <v>0</v>
      </c>
      <c r="AL291" s="562">
        <f t="shared" si="60"/>
        <v>0</v>
      </c>
      <c r="AM291" s="562">
        <f t="shared" si="61"/>
        <v>0</v>
      </c>
      <c r="AN291" s="562">
        <f t="shared" si="62"/>
        <v>0</v>
      </c>
      <c r="AO291" s="477"/>
    </row>
    <row r="292" spans="1:41" ht="13.8">
      <c r="A292" s="559"/>
      <c r="B292" s="559"/>
      <c r="C292" s="560"/>
      <c r="D292" s="561"/>
      <c r="E292" s="695"/>
      <c r="F292" s="561"/>
      <c r="G292" s="685">
        <f t="shared" si="55"/>
        <v>0</v>
      </c>
      <c r="H292" s="561"/>
      <c r="I292" s="561"/>
      <c r="J292" s="561"/>
      <c r="K292" s="561"/>
      <c r="L292" s="561"/>
      <c r="M292" s="561"/>
      <c r="N292" s="561"/>
      <c r="O292" s="561"/>
      <c r="P292" s="561"/>
      <c r="Q292" s="562">
        <f t="shared" si="63"/>
        <v>0</v>
      </c>
      <c r="R292" s="561"/>
      <c r="S292" s="561"/>
      <c r="T292" s="561"/>
      <c r="U292" s="562">
        <f t="shared" si="64"/>
        <v>0</v>
      </c>
      <c r="V292" s="563">
        <f>IF(ISBLANK($B292),0,VLOOKUP($B292,Listen!$A$2:$C$44,2,FALSE))</f>
        <v>0</v>
      </c>
      <c r="W292" s="563">
        <f>IF(ISBLANK($B292),0,VLOOKUP($B292,Listen!$A$2:$C$44,3,FALSE))</f>
        <v>0</v>
      </c>
      <c r="X292" s="564">
        <f t="shared" si="66"/>
        <v>0</v>
      </c>
      <c r="Y292" s="564">
        <f t="shared" si="67"/>
        <v>0</v>
      </c>
      <c r="Z292" s="564">
        <f t="shared" si="67"/>
        <v>0</v>
      </c>
      <c r="AA292" s="564">
        <f t="shared" si="67"/>
        <v>0</v>
      </c>
      <c r="AB292" s="564">
        <f t="shared" si="67"/>
        <v>0</v>
      </c>
      <c r="AC292" s="564">
        <f t="shared" si="67"/>
        <v>0</v>
      </c>
      <c r="AD292" s="564">
        <f t="shared" si="67"/>
        <v>0</v>
      </c>
      <c r="AE292" s="562">
        <f t="shared" si="65"/>
        <v>0</v>
      </c>
      <c r="AF292" s="565">
        <f>IF(C292=Allgemeines!$C$12,SAV!$U292-SAV!$AG292,HLOOKUP(Allgemeines!$C$12-1,$AH$4:$AN$300,ROW(C292)-3,FALSE)-$AG292)</f>
        <v>0</v>
      </c>
      <c r="AG292" s="565">
        <f>HLOOKUP(Allgemeines!$C$12,$AH$4:$AN$300,ROW(C292)-3,FALSE)</f>
        <v>0</v>
      </c>
      <c r="AH292" s="562">
        <f t="shared" si="56"/>
        <v>0</v>
      </c>
      <c r="AI292" s="562">
        <f t="shared" si="57"/>
        <v>0</v>
      </c>
      <c r="AJ292" s="562">
        <f t="shared" si="58"/>
        <v>0</v>
      </c>
      <c r="AK292" s="562">
        <f t="shared" si="59"/>
        <v>0</v>
      </c>
      <c r="AL292" s="562">
        <f t="shared" si="60"/>
        <v>0</v>
      </c>
      <c r="AM292" s="562">
        <f t="shared" si="61"/>
        <v>0</v>
      </c>
      <c r="AN292" s="562">
        <f t="shared" si="62"/>
        <v>0</v>
      </c>
      <c r="AO292" s="477"/>
    </row>
    <row r="293" spans="1:41" ht="13.8">
      <c r="A293" s="559"/>
      <c r="B293" s="559"/>
      <c r="C293" s="560"/>
      <c r="D293" s="561"/>
      <c r="E293" s="695"/>
      <c r="F293" s="561"/>
      <c r="G293" s="685">
        <f t="shared" si="55"/>
        <v>0</v>
      </c>
      <c r="H293" s="561"/>
      <c r="I293" s="561"/>
      <c r="J293" s="561"/>
      <c r="K293" s="561"/>
      <c r="L293" s="561"/>
      <c r="M293" s="561"/>
      <c r="N293" s="561"/>
      <c r="O293" s="561"/>
      <c r="P293" s="561"/>
      <c r="Q293" s="562">
        <f t="shared" si="63"/>
        <v>0</v>
      </c>
      <c r="R293" s="561"/>
      <c r="S293" s="561"/>
      <c r="T293" s="561"/>
      <c r="U293" s="562">
        <f t="shared" si="64"/>
        <v>0</v>
      </c>
      <c r="V293" s="563">
        <f>IF(ISBLANK($B293),0,VLOOKUP($B293,Listen!$A$2:$C$44,2,FALSE))</f>
        <v>0</v>
      </c>
      <c r="W293" s="563">
        <f>IF(ISBLANK($B293),0,VLOOKUP($B293,Listen!$A$2:$C$44,3,FALSE))</f>
        <v>0</v>
      </c>
      <c r="X293" s="564">
        <f t="shared" si="66"/>
        <v>0</v>
      </c>
      <c r="Y293" s="564">
        <f t="shared" si="67"/>
        <v>0</v>
      </c>
      <c r="Z293" s="564">
        <f t="shared" si="67"/>
        <v>0</v>
      </c>
      <c r="AA293" s="564">
        <f t="shared" si="67"/>
        <v>0</v>
      </c>
      <c r="AB293" s="564">
        <f t="shared" si="67"/>
        <v>0</v>
      </c>
      <c r="AC293" s="564">
        <f t="shared" si="67"/>
        <v>0</v>
      </c>
      <c r="AD293" s="564">
        <f t="shared" si="67"/>
        <v>0</v>
      </c>
      <c r="AE293" s="562">
        <f t="shared" si="65"/>
        <v>0</v>
      </c>
      <c r="AF293" s="565">
        <f>IF(C293=Allgemeines!$C$12,SAV!$U293-SAV!$AG293,HLOOKUP(Allgemeines!$C$12-1,$AH$4:$AN$300,ROW(C293)-3,FALSE)-$AG293)</f>
        <v>0</v>
      </c>
      <c r="AG293" s="565">
        <f>HLOOKUP(Allgemeines!$C$12,$AH$4:$AN$300,ROW(C293)-3,FALSE)</f>
        <v>0</v>
      </c>
      <c r="AH293" s="562">
        <f t="shared" si="56"/>
        <v>0</v>
      </c>
      <c r="AI293" s="562">
        <f t="shared" si="57"/>
        <v>0</v>
      </c>
      <c r="AJ293" s="562">
        <f t="shared" si="58"/>
        <v>0</v>
      </c>
      <c r="AK293" s="562">
        <f t="shared" si="59"/>
        <v>0</v>
      </c>
      <c r="AL293" s="562">
        <f t="shared" si="60"/>
        <v>0</v>
      </c>
      <c r="AM293" s="562">
        <f t="shared" si="61"/>
        <v>0</v>
      </c>
      <c r="AN293" s="562">
        <f t="shared" si="62"/>
        <v>0</v>
      </c>
      <c r="AO293" s="477"/>
    </row>
    <row r="294" spans="1:41" ht="13.8">
      <c r="A294" s="559"/>
      <c r="B294" s="559"/>
      <c r="C294" s="560"/>
      <c r="D294" s="561"/>
      <c r="E294" s="695"/>
      <c r="F294" s="561"/>
      <c r="G294" s="685">
        <f t="shared" si="55"/>
        <v>0</v>
      </c>
      <c r="H294" s="561"/>
      <c r="I294" s="561"/>
      <c r="J294" s="561"/>
      <c r="K294" s="561"/>
      <c r="L294" s="561"/>
      <c r="M294" s="561"/>
      <c r="N294" s="561"/>
      <c r="O294" s="561"/>
      <c r="P294" s="561"/>
      <c r="Q294" s="562">
        <f t="shared" si="63"/>
        <v>0</v>
      </c>
      <c r="R294" s="561"/>
      <c r="S294" s="561"/>
      <c r="T294" s="561"/>
      <c r="U294" s="562">
        <f t="shared" si="64"/>
        <v>0</v>
      </c>
      <c r="V294" s="563">
        <f>IF(ISBLANK($B294),0,VLOOKUP($B294,Listen!$A$2:$C$44,2,FALSE))</f>
        <v>0</v>
      </c>
      <c r="W294" s="563">
        <f>IF(ISBLANK($B294),0,VLOOKUP($B294,Listen!$A$2:$C$44,3,FALSE))</f>
        <v>0</v>
      </c>
      <c r="X294" s="564">
        <f t="shared" si="66"/>
        <v>0</v>
      </c>
      <c r="Y294" s="564">
        <f t="shared" si="67"/>
        <v>0</v>
      </c>
      <c r="Z294" s="564">
        <f t="shared" si="67"/>
        <v>0</v>
      </c>
      <c r="AA294" s="564">
        <f t="shared" si="67"/>
        <v>0</v>
      </c>
      <c r="AB294" s="564">
        <f t="shared" si="67"/>
        <v>0</v>
      </c>
      <c r="AC294" s="564">
        <f t="shared" si="67"/>
        <v>0</v>
      </c>
      <c r="AD294" s="564">
        <f t="shared" si="67"/>
        <v>0</v>
      </c>
      <c r="AE294" s="562">
        <f t="shared" si="65"/>
        <v>0</v>
      </c>
      <c r="AF294" s="565">
        <f>IF(C294=Allgemeines!$C$12,SAV!$U294-SAV!$AG294,HLOOKUP(Allgemeines!$C$12-1,$AH$4:$AN$300,ROW(C294)-3,FALSE)-$AG294)</f>
        <v>0</v>
      </c>
      <c r="AG294" s="565">
        <f>HLOOKUP(Allgemeines!$C$12,$AH$4:$AN$300,ROW(C294)-3,FALSE)</f>
        <v>0</v>
      </c>
      <c r="AH294" s="562">
        <f t="shared" si="56"/>
        <v>0</v>
      </c>
      <c r="AI294" s="562">
        <f t="shared" si="57"/>
        <v>0</v>
      </c>
      <c r="AJ294" s="562">
        <f t="shared" si="58"/>
        <v>0</v>
      </c>
      <c r="AK294" s="562">
        <f t="shared" si="59"/>
        <v>0</v>
      </c>
      <c r="AL294" s="562">
        <f t="shared" si="60"/>
        <v>0</v>
      </c>
      <c r="AM294" s="562">
        <f t="shared" si="61"/>
        <v>0</v>
      </c>
      <c r="AN294" s="562">
        <f t="shared" si="62"/>
        <v>0</v>
      </c>
      <c r="AO294" s="477"/>
    </row>
    <row r="295" spans="1:41" ht="13.8">
      <c r="A295" s="559"/>
      <c r="B295" s="559"/>
      <c r="C295" s="560"/>
      <c r="D295" s="561"/>
      <c r="E295" s="695"/>
      <c r="F295" s="561"/>
      <c r="G295" s="685">
        <f t="shared" si="55"/>
        <v>0</v>
      </c>
      <c r="H295" s="561"/>
      <c r="I295" s="561"/>
      <c r="J295" s="561"/>
      <c r="K295" s="561"/>
      <c r="L295" s="561"/>
      <c r="M295" s="561"/>
      <c r="N295" s="561"/>
      <c r="O295" s="561"/>
      <c r="P295" s="561"/>
      <c r="Q295" s="562">
        <f t="shared" si="63"/>
        <v>0</v>
      </c>
      <c r="R295" s="561"/>
      <c r="S295" s="561"/>
      <c r="T295" s="561"/>
      <c r="U295" s="562">
        <f t="shared" si="64"/>
        <v>0</v>
      </c>
      <c r="V295" s="563">
        <f>IF(ISBLANK($B295),0,VLOOKUP($B295,Listen!$A$2:$C$44,2,FALSE))</f>
        <v>0</v>
      </c>
      <c r="W295" s="563">
        <f>IF(ISBLANK($B295),0,VLOOKUP($B295,Listen!$A$2:$C$44,3,FALSE))</f>
        <v>0</v>
      </c>
      <c r="X295" s="564">
        <f t="shared" si="66"/>
        <v>0</v>
      </c>
      <c r="Y295" s="564">
        <f t="shared" si="67"/>
        <v>0</v>
      </c>
      <c r="Z295" s="564">
        <f t="shared" si="67"/>
        <v>0</v>
      </c>
      <c r="AA295" s="564">
        <f t="shared" si="67"/>
        <v>0</v>
      </c>
      <c r="AB295" s="564">
        <f t="shared" si="67"/>
        <v>0</v>
      </c>
      <c r="AC295" s="564">
        <f t="shared" si="67"/>
        <v>0</v>
      </c>
      <c r="AD295" s="564">
        <f t="shared" si="67"/>
        <v>0</v>
      </c>
      <c r="AE295" s="562">
        <f t="shared" si="65"/>
        <v>0</v>
      </c>
      <c r="AF295" s="565">
        <f>IF(C295=Allgemeines!$C$12,SAV!$U295-SAV!$AG295,HLOOKUP(Allgemeines!$C$12-1,$AH$4:$AN$300,ROW(C295)-3,FALSE)-$AG295)</f>
        <v>0</v>
      </c>
      <c r="AG295" s="565">
        <f>HLOOKUP(Allgemeines!$C$12,$AH$4:$AN$300,ROW(C295)-3,FALSE)</f>
        <v>0</v>
      </c>
      <c r="AH295" s="562">
        <f t="shared" si="56"/>
        <v>0</v>
      </c>
      <c r="AI295" s="562">
        <f t="shared" si="57"/>
        <v>0</v>
      </c>
      <c r="AJ295" s="562">
        <f t="shared" si="58"/>
        <v>0</v>
      </c>
      <c r="AK295" s="562">
        <f t="shared" si="59"/>
        <v>0</v>
      </c>
      <c r="AL295" s="562">
        <f t="shared" si="60"/>
        <v>0</v>
      </c>
      <c r="AM295" s="562">
        <f t="shared" si="61"/>
        <v>0</v>
      </c>
      <c r="AN295" s="562">
        <f t="shared" si="62"/>
        <v>0</v>
      </c>
      <c r="AO295" s="477"/>
    </row>
    <row r="296" spans="1:41" ht="13.8">
      <c r="A296" s="559"/>
      <c r="B296" s="559"/>
      <c r="C296" s="560"/>
      <c r="D296" s="561"/>
      <c r="E296" s="695"/>
      <c r="F296" s="561"/>
      <c r="G296" s="685">
        <f t="shared" si="55"/>
        <v>0</v>
      </c>
      <c r="H296" s="561"/>
      <c r="I296" s="561"/>
      <c r="J296" s="561"/>
      <c r="K296" s="561"/>
      <c r="L296" s="561"/>
      <c r="M296" s="561"/>
      <c r="N296" s="561"/>
      <c r="O296" s="561"/>
      <c r="P296" s="561"/>
      <c r="Q296" s="562">
        <f t="shared" si="63"/>
        <v>0</v>
      </c>
      <c r="R296" s="561"/>
      <c r="S296" s="561"/>
      <c r="T296" s="561"/>
      <c r="U296" s="562">
        <f t="shared" si="64"/>
        <v>0</v>
      </c>
      <c r="V296" s="563">
        <f>IF(ISBLANK($B296),0,VLOOKUP($B296,Listen!$A$2:$C$44,2,FALSE))</f>
        <v>0</v>
      </c>
      <c r="W296" s="563">
        <f>IF(ISBLANK($B296),0,VLOOKUP($B296,Listen!$A$2:$C$44,3,FALSE))</f>
        <v>0</v>
      </c>
      <c r="X296" s="564">
        <f t="shared" si="66"/>
        <v>0</v>
      </c>
      <c r="Y296" s="564">
        <f t="shared" si="67"/>
        <v>0</v>
      </c>
      <c r="Z296" s="564">
        <f t="shared" si="67"/>
        <v>0</v>
      </c>
      <c r="AA296" s="564">
        <f t="shared" si="67"/>
        <v>0</v>
      </c>
      <c r="AB296" s="564">
        <f t="shared" si="67"/>
        <v>0</v>
      </c>
      <c r="AC296" s="564">
        <f t="shared" si="67"/>
        <v>0</v>
      </c>
      <c r="AD296" s="564">
        <f t="shared" si="67"/>
        <v>0</v>
      </c>
      <c r="AE296" s="562">
        <f t="shared" si="65"/>
        <v>0</v>
      </c>
      <c r="AF296" s="565">
        <f>IF(C296=Allgemeines!$C$12,SAV!$U296-SAV!$AG296,HLOOKUP(Allgemeines!$C$12-1,$AH$4:$AN$300,ROW(C296)-3,FALSE)-$AG296)</f>
        <v>0</v>
      </c>
      <c r="AG296" s="565">
        <f>HLOOKUP(Allgemeines!$C$12,$AH$4:$AN$300,ROW(C296)-3,FALSE)</f>
        <v>0</v>
      </c>
      <c r="AH296" s="562">
        <f t="shared" si="56"/>
        <v>0</v>
      </c>
      <c r="AI296" s="562">
        <f t="shared" si="57"/>
        <v>0</v>
      </c>
      <c r="AJ296" s="562">
        <f t="shared" si="58"/>
        <v>0</v>
      </c>
      <c r="AK296" s="562">
        <f t="shared" si="59"/>
        <v>0</v>
      </c>
      <c r="AL296" s="562">
        <f t="shared" si="60"/>
        <v>0</v>
      </c>
      <c r="AM296" s="562">
        <f t="shared" si="61"/>
        <v>0</v>
      </c>
      <c r="AN296" s="562">
        <f t="shared" si="62"/>
        <v>0</v>
      </c>
      <c r="AO296" s="477"/>
    </row>
    <row r="297" spans="1:41" ht="13.8">
      <c r="A297" s="559"/>
      <c r="B297" s="559"/>
      <c r="C297" s="560"/>
      <c r="D297" s="561"/>
      <c r="E297" s="695"/>
      <c r="F297" s="561"/>
      <c r="G297" s="685">
        <f t="shared" si="55"/>
        <v>0</v>
      </c>
      <c r="H297" s="561"/>
      <c r="I297" s="561"/>
      <c r="J297" s="561"/>
      <c r="K297" s="561"/>
      <c r="L297" s="561"/>
      <c r="M297" s="561"/>
      <c r="N297" s="561"/>
      <c r="O297" s="561"/>
      <c r="P297" s="561"/>
      <c r="Q297" s="562">
        <f t="shared" si="63"/>
        <v>0</v>
      </c>
      <c r="R297" s="561"/>
      <c r="S297" s="561"/>
      <c r="T297" s="561"/>
      <c r="U297" s="562">
        <f t="shared" si="64"/>
        <v>0</v>
      </c>
      <c r="V297" s="563">
        <f>IF(ISBLANK($B297),0,VLOOKUP($B297,Listen!$A$2:$C$44,2,FALSE))</f>
        <v>0</v>
      </c>
      <c r="W297" s="563">
        <f>IF(ISBLANK($B297),0,VLOOKUP($B297,Listen!$A$2:$C$44,3,FALSE))</f>
        <v>0</v>
      </c>
      <c r="X297" s="564">
        <f t="shared" si="66"/>
        <v>0</v>
      </c>
      <c r="Y297" s="564">
        <f t="shared" si="67"/>
        <v>0</v>
      </c>
      <c r="Z297" s="564">
        <f t="shared" si="67"/>
        <v>0</v>
      </c>
      <c r="AA297" s="564">
        <f t="shared" si="67"/>
        <v>0</v>
      </c>
      <c r="AB297" s="564">
        <f t="shared" si="67"/>
        <v>0</v>
      </c>
      <c r="AC297" s="564">
        <f t="shared" si="67"/>
        <v>0</v>
      </c>
      <c r="AD297" s="564">
        <f t="shared" si="67"/>
        <v>0</v>
      </c>
      <c r="AE297" s="562">
        <f t="shared" si="65"/>
        <v>0</v>
      </c>
      <c r="AF297" s="565">
        <f>IF(C297=Allgemeines!$C$12,SAV!$U297-SAV!$AG297,HLOOKUP(Allgemeines!$C$12-1,$AH$4:$AN$300,ROW(C297)-3,FALSE)-$AG297)</f>
        <v>0</v>
      </c>
      <c r="AG297" s="565">
        <f>HLOOKUP(Allgemeines!$C$12,$AH$4:$AN$300,ROW(C297)-3,FALSE)</f>
        <v>0</v>
      </c>
      <c r="AH297" s="562">
        <f t="shared" si="56"/>
        <v>0</v>
      </c>
      <c r="AI297" s="562">
        <f t="shared" si="57"/>
        <v>0</v>
      </c>
      <c r="AJ297" s="562">
        <f t="shared" si="58"/>
        <v>0</v>
      </c>
      <c r="AK297" s="562">
        <f t="shared" si="59"/>
        <v>0</v>
      </c>
      <c r="AL297" s="562">
        <f t="shared" si="60"/>
        <v>0</v>
      </c>
      <c r="AM297" s="562">
        <f t="shared" si="61"/>
        <v>0</v>
      </c>
      <c r="AN297" s="562">
        <f t="shared" si="62"/>
        <v>0</v>
      </c>
      <c r="AO297" s="477"/>
    </row>
    <row r="298" spans="1:41" ht="13.8">
      <c r="A298" s="559"/>
      <c r="B298" s="559"/>
      <c r="C298" s="560"/>
      <c r="D298" s="561"/>
      <c r="E298" s="695"/>
      <c r="F298" s="561"/>
      <c r="G298" s="685">
        <f t="shared" si="55"/>
        <v>0</v>
      </c>
      <c r="H298" s="561"/>
      <c r="I298" s="561"/>
      <c r="J298" s="561"/>
      <c r="K298" s="561"/>
      <c r="L298" s="561"/>
      <c r="M298" s="561"/>
      <c r="N298" s="561"/>
      <c r="O298" s="561"/>
      <c r="P298" s="561"/>
      <c r="Q298" s="562">
        <f t="shared" si="63"/>
        <v>0</v>
      </c>
      <c r="R298" s="561"/>
      <c r="S298" s="561"/>
      <c r="T298" s="561"/>
      <c r="U298" s="562">
        <f t="shared" si="64"/>
        <v>0</v>
      </c>
      <c r="V298" s="563">
        <f>IF(ISBLANK($B298),0,VLOOKUP($B298,Listen!$A$2:$C$44,2,FALSE))</f>
        <v>0</v>
      </c>
      <c r="W298" s="563">
        <f>IF(ISBLANK($B298),0,VLOOKUP($B298,Listen!$A$2:$C$44,3,FALSE))</f>
        <v>0</v>
      </c>
      <c r="X298" s="564">
        <f t="shared" si="66"/>
        <v>0</v>
      </c>
      <c r="Y298" s="564">
        <f t="shared" si="67"/>
        <v>0</v>
      </c>
      <c r="Z298" s="564">
        <f t="shared" si="67"/>
        <v>0</v>
      </c>
      <c r="AA298" s="564">
        <f t="shared" si="67"/>
        <v>0</v>
      </c>
      <c r="AB298" s="564">
        <f t="shared" si="67"/>
        <v>0</v>
      </c>
      <c r="AC298" s="564">
        <f t="shared" si="67"/>
        <v>0</v>
      </c>
      <c r="AD298" s="564">
        <f t="shared" si="67"/>
        <v>0</v>
      </c>
      <c r="AE298" s="562">
        <f t="shared" si="65"/>
        <v>0</v>
      </c>
      <c r="AF298" s="565">
        <f>IF(C298=Allgemeines!$C$12,SAV!$U298-SAV!$AG298,HLOOKUP(Allgemeines!$C$12-1,$AH$4:$AN$300,ROW(C298)-3,FALSE)-$AG298)</f>
        <v>0</v>
      </c>
      <c r="AG298" s="565">
        <f>HLOOKUP(Allgemeines!$C$12,$AH$4:$AN$300,ROW(C298)-3,FALSE)</f>
        <v>0</v>
      </c>
      <c r="AH298" s="562">
        <f t="shared" si="56"/>
        <v>0</v>
      </c>
      <c r="AI298" s="562">
        <f t="shared" si="57"/>
        <v>0</v>
      </c>
      <c r="AJ298" s="562">
        <f t="shared" si="58"/>
        <v>0</v>
      </c>
      <c r="AK298" s="562">
        <f t="shared" si="59"/>
        <v>0</v>
      </c>
      <c r="AL298" s="562">
        <f t="shared" si="60"/>
        <v>0</v>
      </c>
      <c r="AM298" s="562">
        <f t="shared" si="61"/>
        <v>0</v>
      </c>
      <c r="AN298" s="562">
        <f t="shared" si="62"/>
        <v>0</v>
      </c>
      <c r="AO298" s="477"/>
    </row>
    <row r="299" spans="1:41" ht="13.8">
      <c r="A299" s="559"/>
      <c r="B299" s="559"/>
      <c r="C299" s="560"/>
      <c r="D299" s="561"/>
      <c r="E299" s="695"/>
      <c r="F299" s="561"/>
      <c r="G299" s="685">
        <f t="shared" si="55"/>
        <v>0</v>
      </c>
      <c r="H299" s="561"/>
      <c r="I299" s="561"/>
      <c r="J299" s="561"/>
      <c r="K299" s="561"/>
      <c r="L299" s="561"/>
      <c r="M299" s="561"/>
      <c r="N299" s="561"/>
      <c r="O299" s="561"/>
      <c r="P299" s="561"/>
      <c r="Q299" s="562">
        <f t="shared" si="63"/>
        <v>0</v>
      </c>
      <c r="R299" s="561"/>
      <c r="S299" s="561"/>
      <c r="T299" s="561"/>
      <c r="U299" s="562">
        <f t="shared" si="64"/>
        <v>0</v>
      </c>
      <c r="V299" s="563">
        <f>IF(ISBLANK($B299),0,VLOOKUP($B299,Listen!$A$2:$C$44,2,FALSE))</f>
        <v>0</v>
      </c>
      <c r="W299" s="563">
        <f>IF(ISBLANK($B299),0,VLOOKUP($B299,Listen!$A$2:$C$44,3,FALSE))</f>
        <v>0</v>
      </c>
      <c r="X299" s="564">
        <f t="shared" si="66"/>
        <v>0</v>
      </c>
      <c r="Y299" s="564">
        <f t="shared" si="67"/>
        <v>0</v>
      </c>
      <c r="Z299" s="564">
        <f t="shared" si="67"/>
        <v>0</v>
      </c>
      <c r="AA299" s="564">
        <f t="shared" si="67"/>
        <v>0</v>
      </c>
      <c r="AB299" s="564">
        <f t="shared" si="67"/>
        <v>0</v>
      </c>
      <c r="AC299" s="564">
        <f t="shared" si="67"/>
        <v>0</v>
      </c>
      <c r="AD299" s="564">
        <f t="shared" si="67"/>
        <v>0</v>
      </c>
      <c r="AE299" s="562">
        <f t="shared" si="65"/>
        <v>0</v>
      </c>
      <c r="AF299" s="565">
        <f>IF(C299=Allgemeines!$C$12,SAV!$U299-SAV!$AG299,HLOOKUP(Allgemeines!$C$12-1,$AH$4:$AN$300,ROW(C299)-3,FALSE)-$AG299)</f>
        <v>0</v>
      </c>
      <c r="AG299" s="565">
        <f>HLOOKUP(Allgemeines!$C$12,$AH$4:$AN$300,ROW(C299)-3,FALSE)</f>
        <v>0</v>
      </c>
      <c r="AH299" s="562">
        <f t="shared" si="56"/>
        <v>0</v>
      </c>
      <c r="AI299" s="562">
        <f t="shared" si="57"/>
        <v>0</v>
      </c>
      <c r="AJ299" s="562">
        <f t="shared" si="58"/>
        <v>0</v>
      </c>
      <c r="AK299" s="562">
        <f t="shared" si="59"/>
        <v>0</v>
      </c>
      <c r="AL299" s="562">
        <f t="shared" si="60"/>
        <v>0</v>
      </c>
      <c r="AM299" s="562">
        <f t="shared" si="61"/>
        <v>0</v>
      </c>
      <c r="AN299" s="562">
        <f t="shared" si="62"/>
        <v>0</v>
      </c>
      <c r="AO299" s="477"/>
    </row>
    <row r="300" spans="1:41" ht="13.8">
      <c r="A300" s="559"/>
      <c r="B300" s="559"/>
      <c r="C300" s="560"/>
      <c r="D300" s="561"/>
      <c r="E300" s="695"/>
      <c r="F300" s="561"/>
      <c r="G300" s="685">
        <f t="shared" si="55"/>
        <v>0</v>
      </c>
      <c r="H300" s="561"/>
      <c r="I300" s="561"/>
      <c r="J300" s="561"/>
      <c r="K300" s="561"/>
      <c r="L300" s="561"/>
      <c r="M300" s="561"/>
      <c r="N300" s="561"/>
      <c r="O300" s="561"/>
      <c r="P300" s="561"/>
      <c r="Q300" s="562">
        <f>SUM(G300,H300,J300,K300,M300,N300)-SUM(I300,L300,O300,P300)</f>
        <v>0</v>
      </c>
      <c r="R300" s="561"/>
      <c r="S300" s="561"/>
      <c r="T300" s="561"/>
      <c r="U300" s="562">
        <f>Q300-R300-S300-T300</f>
        <v>0</v>
      </c>
      <c r="V300" s="563">
        <f>IF(ISBLANK($B300),0,VLOOKUP($B300,Listen!$A$2:$C$44,2,FALSE))</f>
        <v>0</v>
      </c>
      <c r="W300" s="563">
        <f>IF(ISBLANK($B300),0,VLOOKUP($B300,Listen!$A$2:$C$44,3,FALSE))</f>
        <v>0</v>
      </c>
      <c r="X300" s="564">
        <f t="shared" si="66"/>
        <v>0</v>
      </c>
      <c r="Y300" s="564">
        <f t="shared" si="67"/>
        <v>0</v>
      </c>
      <c r="Z300" s="564">
        <f t="shared" si="67"/>
        <v>0</v>
      </c>
      <c r="AA300" s="564">
        <f t="shared" si="67"/>
        <v>0</v>
      </c>
      <c r="AB300" s="564">
        <f t="shared" si="67"/>
        <v>0</v>
      </c>
      <c r="AC300" s="564">
        <f t="shared" si="67"/>
        <v>0</v>
      </c>
      <c r="AD300" s="564">
        <f t="shared" si="67"/>
        <v>0</v>
      </c>
      <c r="AE300" s="562">
        <f t="shared" si="65"/>
        <v>0</v>
      </c>
      <c r="AF300" s="565">
        <f>IF(C300=Allgemeines!$C$12,SAV!$U300-SAV!$AG300,HLOOKUP(Allgemeines!$C$12-1,$AH$4:$AN$300,ROW(C300)-3,FALSE)-$AG300)</f>
        <v>0</v>
      </c>
      <c r="AG300" s="565">
        <f>HLOOKUP(Allgemeines!$C$12,$AH$4:$AN$300,ROW(C300)-3,FALSE)</f>
        <v>0</v>
      </c>
      <c r="AH300" s="562">
        <f t="shared" si="56"/>
        <v>0</v>
      </c>
      <c r="AI300" s="562">
        <f t="shared" si="57"/>
        <v>0</v>
      </c>
      <c r="AJ300" s="562">
        <f t="shared" si="58"/>
        <v>0</v>
      </c>
      <c r="AK300" s="562">
        <f t="shared" si="59"/>
        <v>0</v>
      </c>
      <c r="AL300" s="562">
        <f t="shared" si="60"/>
        <v>0</v>
      </c>
      <c r="AM300" s="562">
        <f t="shared" si="61"/>
        <v>0</v>
      </c>
      <c r="AN300" s="562">
        <f t="shared" si="62"/>
        <v>0</v>
      </c>
      <c r="AO300" s="477"/>
    </row>
    <row r="301" spans="1:41" s="501" customFormat="1">
      <c r="A301" s="477"/>
      <c r="B301" s="477"/>
      <c r="C301" s="568"/>
      <c r="D301" s="477"/>
      <c r="E301" s="477"/>
      <c r="F301" s="477"/>
      <c r="G301" s="477"/>
      <c r="H301" s="477"/>
      <c r="I301" s="477"/>
      <c r="J301" s="477"/>
      <c r="K301" s="477"/>
      <c r="L301" s="477"/>
      <c r="M301" s="477"/>
      <c r="N301" s="477"/>
      <c r="O301" s="477"/>
      <c r="P301" s="477"/>
      <c r="Q301" s="477"/>
      <c r="R301" s="477"/>
      <c r="S301" s="477"/>
      <c r="T301" s="477"/>
      <c r="U301" s="477"/>
      <c r="V301" s="477"/>
      <c r="W301" s="477"/>
      <c r="X301" s="477"/>
      <c r="Y301" s="477"/>
      <c r="Z301" s="477"/>
      <c r="AA301" s="477"/>
      <c r="AB301" s="477"/>
      <c r="AC301" s="477"/>
      <c r="AD301" s="477"/>
      <c r="AE301" s="477"/>
      <c r="AF301" s="477"/>
      <c r="AG301" s="477"/>
      <c r="AH301" s="477"/>
      <c r="AI301" s="477"/>
      <c r="AJ301" s="477"/>
      <c r="AK301" s="477"/>
      <c r="AL301" s="477"/>
      <c r="AM301" s="477"/>
      <c r="AN301" s="477"/>
      <c r="AO301" s="477"/>
    </row>
  </sheetData>
  <sheetProtection formatCells="0" formatColumns="0" formatRows="0" insertHyperlinks="0"/>
  <autoFilter ref="A4:AD300"/>
  <dataValidations count="3">
    <dataValidation type="list" errorStyle="warning" allowBlank="1" showErrorMessage="1" sqref="C5:C300">
      <formula1>Investitionsjahre</formula1>
    </dataValidation>
    <dataValidation type="list" allowBlank="1" showInputMessage="1" showErrorMessage="1" sqref="B5:B300">
      <formula1>Anlagengruppen</formula1>
    </dataValidation>
    <dataValidation type="whole" errorStyle="warning" allowBlank="1" showErrorMessage="1" errorTitle="Nutzungsdauer" error="Die angegebene Nutzungsdauer liegt außerhalb der betriebsgewöhnlichen Nutzungsdauern gemäß Anlage zur GasNEV._x000a_Wollen Sie trotzdem fortfahren?" sqref="X5:AD300">
      <formula1>$V5</formula1>
      <formula2>$W5</formula2>
    </dataValidation>
  </dataValidations>
  <pageMargins left="0.39370078740157483" right="0.47244094488188981" top="0.43307086614173229" bottom="0.27559055118110237" header="0.19685039370078741" footer="0.15748031496062992"/>
  <pageSetup paperSize="9" scale="50" fitToWidth="4" fitToHeight="4" orientation="landscape" r:id="rId1"/>
  <headerFooter>
    <oddFooter>&amp;L&amp;D&amp;C&amp;P/&amp;N&amp;R&amp;A_&amp;F</oddFooter>
  </headerFooter>
  <extLst>
    <ext xmlns:x14="http://schemas.microsoft.com/office/spreadsheetml/2009/9/main" uri="{CCE6A557-97BC-4b89-ADB6-D9C93CAAB3DF}">
      <x14:dataValidations xmlns:xm="http://schemas.microsoft.com/office/excel/2006/main" count="1">
        <x14:dataValidation type="list" showInputMessage="1" showErrorMessage="1">
          <x14:formula1>
            <xm:f>Allgemeines!$B$22:$B$31</xm:f>
          </x14:formula1>
          <xm:sqref>A5:A300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62"/>
  <sheetViews>
    <sheetView topLeftCell="G1" zoomScaleNormal="100" zoomScaleSheetLayoutView="100" workbookViewId="0">
      <selection activeCell="O2" sqref="O2"/>
    </sheetView>
  </sheetViews>
  <sheetFormatPr baseColWidth="10" defaultColWidth="11.44140625" defaultRowHeight="13.8" outlineLevelRow="1"/>
  <cols>
    <col min="1" max="1" width="11.44140625" style="498" customWidth="1"/>
    <col min="2" max="2" width="11.88671875" style="498" customWidth="1"/>
    <col min="3" max="8" width="17.88671875" style="498" customWidth="1"/>
    <col min="9" max="9" width="20" style="498" customWidth="1"/>
    <col min="10" max="10" width="13.33203125" style="498" customWidth="1"/>
    <col min="11" max="11" width="12.88671875" style="498" customWidth="1"/>
    <col min="12" max="12" width="12.6640625" style="498" customWidth="1"/>
    <col min="13" max="13" width="14.33203125" style="498" customWidth="1"/>
    <col min="14" max="14" width="16.33203125" style="498" customWidth="1"/>
    <col min="15" max="15" width="17.5546875" style="498" customWidth="1"/>
    <col min="16" max="19" width="11.44140625" style="498" customWidth="1"/>
    <col min="20" max="20" width="4.6640625" style="526" customWidth="1"/>
    <col min="21" max="16384" width="11.44140625" style="498"/>
  </cols>
  <sheetData>
    <row r="1" spans="1:20" s="485" customFormat="1" ht="28.2" customHeight="1">
      <c r="A1" s="570" t="str">
        <f>"Auflösung von Baukostenzuschüssen/Netzanschlusskostenbeiträgen in Verbindung mit der GasNEV " &amp;Allgemeines!C12</f>
        <v>Auflösung von Baukostenzuschüssen/Netzanschlusskostenbeiträgen in Verbindung mit der GasNEV 2021</v>
      </c>
      <c r="C1" s="571"/>
      <c r="D1" s="571"/>
      <c r="E1" s="571"/>
      <c r="F1" s="571"/>
      <c r="G1" s="571"/>
      <c r="H1" s="571"/>
      <c r="I1" s="571"/>
      <c r="L1" s="784" t="s">
        <v>491</v>
      </c>
      <c r="M1" s="793"/>
      <c r="N1" s="794"/>
      <c r="O1" s="669" t="s">
        <v>489</v>
      </c>
    </row>
    <row r="2" spans="1:20" s="485" customFormat="1" ht="17.399999999999999">
      <c r="A2" s="572" t="s">
        <v>316</v>
      </c>
      <c r="C2" s="571"/>
      <c r="D2" s="571"/>
      <c r="E2" s="571"/>
      <c r="F2" s="571"/>
      <c r="G2" s="571"/>
      <c r="H2" s="581" t="s">
        <v>533</v>
      </c>
      <c r="I2" s="571"/>
      <c r="L2" s="674" t="s">
        <v>339</v>
      </c>
      <c r="M2" s="675"/>
      <c r="N2" s="676"/>
      <c r="O2" s="670">
        <f>IF(Allgemeines!$C$13="Vereinfachtes Verfahren",SUM(G27,I27,D32),SUM(J27,L32))</f>
        <v>0</v>
      </c>
    </row>
    <row r="3" spans="1:20">
      <c r="A3" s="489"/>
      <c r="B3" s="573" t="s">
        <v>286</v>
      </c>
      <c r="C3" s="573"/>
      <c r="D3" s="573"/>
      <c r="E3" s="573"/>
      <c r="F3" s="574" t="s">
        <v>317</v>
      </c>
      <c r="G3" s="574"/>
      <c r="H3" s="573"/>
      <c r="I3" s="573"/>
      <c r="J3" s="573"/>
      <c r="K3" s="489"/>
      <c r="L3" s="677" t="s">
        <v>490</v>
      </c>
      <c r="M3" s="675"/>
      <c r="N3" s="676"/>
      <c r="O3" s="678"/>
      <c r="P3" s="485"/>
      <c r="T3" s="485"/>
    </row>
    <row r="4" spans="1:20" ht="14.4" thickBot="1">
      <c r="A4" s="489"/>
      <c r="B4" s="574" t="s">
        <v>318</v>
      </c>
      <c r="C4" s="574"/>
      <c r="D4" s="573" t="s">
        <v>319</v>
      </c>
      <c r="E4" s="573"/>
      <c r="F4" s="574" t="s">
        <v>318</v>
      </c>
      <c r="G4" s="574"/>
      <c r="H4" s="573" t="s">
        <v>319</v>
      </c>
      <c r="I4" s="573"/>
      <c r="J4" s="575"/>
      <c r="K4" s="489"/>
      <c r="L4" s="679" t="s">
        <v>485</v>
      </c>
      <c r="M4" s="680"/>
      <c r="N4" s="681"/>
      <c r="O4" s="672">
        <f>O3-O2</f>
        <v>0</v>
      </c>
      <c r="P4" s="485"/>
      <c r="T4" s="485"/>
    </row>
    <row r="5" spans="1:20" ht="41.4" customHeight="1">
      <c r="A5" s="576" t="s">
        <v>187</v>
      </c>
      <c r="B5" s="497" t="s">
        <v>320</v>
      </c>
      <c r="C5" s="497" t="s">
        <v>321</v>
      </c>
      <c r="D5" s="497" t="s">
        <v>322</v>
      </c>
      <c r="E5" s="497" t="s">
        <v>323</v>
      </c>
      <c r="F5" s="497" t="s">
        <v>322</v>
      </c>
      <c r="G5" s="497" t="s">
        <v>323</v>
      </c>
      <c r="H5" s="497" t="s">
        <v>322</v>
      </c>
      <c r="I5" s="497" t="s">
        <v>323</v>
      </c>
      <c r="J5" s="577" t="s">
        <v>188</v>
      </c>
      <c r="K5" s="489"/>
      <c r="P5" s="485"/>
      <c r="Q5" s="485"/>
      <c r="R5" s="485"/>
      <c r="T5" s="485"/>
    </row>
    <row r="6" spans="1:20" ht="15" hidden="1" customHeight="1" outlineLevel="1">
      <c r="A6" s="578">
        <f t="shared" ref="A6:A24" si="0">A7-1</f>
        <v>1995</v>
      </c>
      <c r="B6" s="692"/>
      <c r="C6" s="692"/>
      <c r="D6" s="692"/>
      <c r="E6" s="692"/>
      <c r="F6" s="580" t="str">
        <f>IF(B6="","",B6/20)</f>
        <v/>
      </c>
      <c r="G6" s="580" t="str">
        <f>IF(C6="","",C6/20)</f>
        <v/>
      </c>
      <c r="H6" s="580" t="str">
        <f>IF(D6="","",D6/20)</f>
        <v/>
      </c>
      <c r="I6" s="580" t="str">
        <f>IF(E6="","",E6/20)</f>
        <v/>
      </c>
      <c r="J6" s="693">
        <f>SUM(F6:I6)</f>
        <v>0</v>
      </c>
      <c r="K6" s="489"/>
      <c r="P6" s="485"/>
      <c r="Q6" s="485"/>
      <c r="R6" s="485"/>
      <c r="T6" s="485"/>
    </row>
    <row r="7" spans="1:20" ht="15" hidden="1" customHeight="1" outlineLevel="1">
      <c r="A7" s="578">
        <f t="shared" si="0"/>
        <v>1996</v>
      </c>
      <c r="B7" s="692"/>
      <c r="C7" s="692"/>
      <c r="D7" s="692"/>
      <c r="E7" s="692"/>
      <c r="F7" s="580" t="str">
        <f t="shared" ref="F7:F12" si="1">IF(B7="","",B7/20)</f>
        <v/>
      </c>
      <c r="G7" s="580" t="str">
        <f t="shared" ref="G7:G26" si="2">IF(C7="","",C7/20)</f>
        <v/>
      </c>
      <c r="H7" s="580" t="str">
        <f t="shared" ref="F7:H26" si="3">IF(D7="","",D7/20)</f>
        <v/>
      </c>
      <c r="I7" s="580" t="str">
        <f t="shared" ref="I7:I26" si="4">IF(E7="","",E7/20)</f>
        <v/>
      </c>
      <c r="J7" s="693">
        <f>SUM(F7:I7)</f>
        <v>0</v>
      </c>
      <c r="K7" s="489"/>
      <c r="P7" s="485"/>
      <c r="Q7" s="485"/>
      <c r="R7" s="485"/>
      <c r="T7" s="485"/>
    </row>
    <row r="8" spans="1:20" ht="15" hidden="1" customHeight="1" outlineLevel="1">
      <c r="A8" s="578">
        <f t="shared" si="0"/>
        <v>1997</v>
      </c>
      <c r="B8" s="692"/>
      <c r="C8" s="692"/>
      <c r="D8" s="692"/>
      <c r="E8" s="692"/>
      <c r="F8" s="580" t="str">
        <f t="shared" si="1"/>
        <v/>
      </c>
      <c r="G8" s="580" t="str">
        <f t="shared" si="2"/>
        <v/>
      </c>
      <c r="H8" s="580" t="str">
        <f t="shared" si="3"/>
        <v/>
      </c>
      <c r="I8" s="580" t="str">
        <f t="shared" si="4"/>
        <v/>
      </c>
      <c r="J8" s="693">
        <f t="shared" ref="J8:J27" si="5">SUM(F8:I8)</f>
        <v>0</v>
      </c>
      <c r="K8" s="489"/>
      <c r="P8" s="485"/>
      <c r="Q8" s="485"/>
      <c r="R8" s="485"/>
      <c r="T8" s="485"/>
    </row>
    <row r="9" spans="1:20" ht="15" hidden="1" customHeight="1" outlineLevel="1">
      <c r="A9" s="578">
        <f t="shared" si="0"/>
        <v>1998</v>
      </c>
      <c r="B9" s="692"/>
      <c r="C9" s="692"/>
      <c r="D9" s="692"/>
      <c r="E9" s="692"/>
      <c r="F9" s="580" t="str">
        <f t="shared" si="1"/>
        <v/>
      </c>
      <c r="G9" s="580" t="str">
        <f t="shared" si="2"/>
        <v/>
      </c>
      <c r="H9" s="580" t="str">
        <f t="shared" si="3"/>
        <v/>
      </c>
      <c r="I9" s="580" t="str">
        <f t="shared" si="4"/>
        <v/>
      </c>
      <c r="J9" s="693">
        <f t="shared" si="5"/>
        <v>0</v>
      </c>
      <c r="K9" s="489"/>
      <c r="L9" s="489"/>
      <c r="M9" s="485"/>
      <c r="N9" s="485"/>
      <c r="O9" s="485"/>
      <c r="P9" s="485"/>
      <c r="Q9" s="485"/>
      <c r="R9" s="485"/>
      <c r="T9" s="485"/>
    </row>
    <row r="10" spans="1:20" ht="15" hidden="1" customHeight="1" outlineLevel="1">
      <c r="A10" s="578">
        <f t="shared" si="0"/>
        <v>1999</v>
      </c>
      <c r="B10" s="692"/>
      <c r="C10" s="692"/>
      <c r="D10" s="692"/>
      <c r="E10" s="692"/>
      <c r="F10" s="580" t="str">
        <f t="shared" si="1"/>
        <v/>
      </c>
      <c r="G10" s="580" t="str">
        <f t="shared" si="2"/>
        <v/>
      </c>
      <c r="H10" s="580" t="str">
        <f t="shared" si="3"/>
        <v/>
      </c>
      <c r="I10" s="580" t="str">
        <f t="shared" si="4"/>
        <v/>
      </c>
      <c r="J10" s="693">
        <f t="shared" si="5"/>
        <v>0</v>
      </c>
      <c r="K10" s="489"/>
      <c r="L10" s="489"/>
      <c r="M10" s="485"/>
      <c r="N10" s="485"/>
      <c r="O10" s="485"/>
      <c r="P10" s="485"/>
      <c r="Q10" s="485"/>
      <c r="R10" s="485"/>
      <c r="T10" s="485"/>
    </row>
    <row r="11" spans="1:20" ht="15" hidden="1" customHeight="1" outlineLevel="1">
      <c r="A11" s="578">
        <f t="shared" si="0"/>
        <v>2000</v>
      </c>
      <c r="B11" s="692"/>
      <c r="C11" s="692"/>
      <c r="D11" s="692"/>
      <c r="E11" s="692"/>
      <c r="F11" s="580" t="str">
        <f t="shared" si="1"/>
        <v/>
      </c>
      <c r="G11" s="580" t="str">
        <f t="shared" si="2"/>
        <v/>
      </c>
      <c r="H11" s="580" t="str">
        <f t="shared" si="3"/>
        <v/>
      </c>
      <c r="I11" s="580" t="str">
        <f t="shared" si="4"/>
        <v/>
      </c>
      <c r="J11" s="693">
        <f t="shared" si="5"/>
        <v>0</v>
      </c>
      <c r="K11" s="489"/>
      <c r="L11" s="489"/>
      <c r="M11" s="485"/>
      <c r="N11" s="485"/>
      <c r="O11" s="485"/>
      <c r="P11" s="485"/>
      <c r="Q11" s="485"/>
      <c r="R11" s="485"/>
      <c r="T11" s="485"/>
    </row>
    <row r="12" spans="1:20" ht="15" hidden="1" customHeight="1" outlineLevel="1">
      <c r="A12" s="578">
        <f t="shared" si="0"/>
        <v>2001</v>
      </c>
      <c r="B12" s="692"/>
      <c r="C12" s="692"/>
      <c r="D12" s="692"/>
      <c r="E12" s="692"/>
      <c r="F12" s="580" t="str">
        <f t="shared" si="1"/>
        <v/>
      </c>
      <c r="G12" s="580" t="str">
        <f t="shared" si="2"/>
        <v/>
      </c>
      <c r="H12" s="580" t="str">
        <f t="shared" si="3"/>
        <v/>
      </c>
      <c r="I12" s="580" t="str">
        <f t="shared" si="4"/>
        <v/>
      </c>
      <c r="J12" s="693">
        <f t="shared" si="5"/>
        <v>0</v>
      </c>
      <c r="K12" s="489"/>
      <c r="L12" s="489"/>
      <c r="M12" s="485"/>
      <c r="N12" s="485"/>
      <c r="O12" s="485"/>
      <c r="P12" s="485"/>
      <c r="Q12" s="485"/>
      <c r="R12" s="485"/>
      <c r="T12" s="485"/>
    </row>
    <row r="13" spans="1:20" ht="15" customHeight="1" collapsed="1">
      <c r="A13" s="578">
        <f t="shared" si="0"/>
        <v>2002</v>
      </c>
      <c r="B13" s="692"/>
      <c r="C13" s="692"/>
      <c r="D13" s="692"/>
      <c r="E13" s="692"/>
      <c r="F13" s="580" t="str">
        <f t="shared" si="3"/>
        <v/>
      </c>
      <c r="G13" s="580" t="str">
        <f t="shared" si="2"/>
        <v/>
      </c>
      <c r="H13" s="580" t="str">
        <f t="shared" si="3"/>
        <v/>
      </c>
      <c r="I13" s="580" t="str">
        <f t="shared" si="4"/>
        <v/>
      </c>
      <c r="J13" s="693">
        <f t="shared" si="5"/>
        <v>0</v>
      </c>
      <c r="K13" s="489"/>
      <c r="P13" s="485"/>
      <c r="Q13" s="485"/>
      <c r="R13" s="485"/>
      <c r="T13" s="485"/>
    </row>
    <row r="14" spans="1:20" ht="15" customHeight="1">
      <c r="A14" s="578">
        <f t="shared" si="0"/>
        <v>2003</v>
      </c>
      <c r="B14" s="692"/>
      <c r="C14" s="692"/>
      <c r="D14" s="692"/>
      <c r="E14" s="692"/>
      <c r="F14" s="580" t="str">
        <f t="shared" si="3"/>
        <v/>
      </c>
      <c r="G14" s="580" t="str">
        <f t="shared" si="2"/>
        <v/>
      </c>
      <c r="H14" s="580" t="str">
        <f t="shared" si="3"/>
        <v/>
      </c>
      <c r="I14" s="580" t="str">
        <f t="shared" si="4"/>
        <v/>
      </c>
      <c r="J14" s="693">
        <f t="shared" si="5"/>
        <v>0</v>
      </c>
      <c r="K14" s="489"/>
      <c r="P14" s="485"/>
      <c r="Q14" s="485"/>
      <c r="R14" s="485"/>
      <c r="T14" s="485"/>
    </row>
    <row r="15" spans="1:20" ht="15" customHeight="1">
      <c r="A15" s="578">
        <f t="shared" si="0"/>
        <v>2004</v>
      </c>
      <c r="B15" s="692"/>
      <c r="C15" s="692"/>
      <c r="D15" s="692"/>
      <c r="E15" s="692"/>
      <c r="F15" s="580" t="str">
        <f t="shared" si="3"/>
        <v/>
      </c>
      <c r="G15" s="580" t="str">
        <f t="shared" si="2"/>
        <v/>
      </c>
      <c r="H15" s="580" t="str">
        <f t="shared" si="3"/>
        <v/>
      </c>
      <c r="I15" s="580" t="str">
        <f t="shared" si="4"/>
        <v/>
      </c>
      <c r="J15" s="693">
        <f t="shared" si="5"/>
        <v>0</v>
      </c>
      <c r="K15" s="489"/>
      <c r="P15" s="485"/>
      <c r="Q15" s="485"/>
      <c r="R15" s="485"/>
      <c r="T15" s="485"/>
    </row>
    <row r="16" spans="1:20" ht="15" customHeight="1">
      <c r="A16" s="578">
        <f t="shared" si="0"/>
        <v>2005</v>
      </c>
      <c r="B16" s="692"/>
      <c r="C16" s="692"/>
      <c r="D16" s="692"/>
      <c r="E16" s="692"/>
      <c r="F16" s="580" t="str">
        <f t="shared" si="3"/>
        <v/>
      </c>
      <c r="G16" s="580" t="str">
        <f t="shared" si="2"/>
        <v/>
      </c>
      <c r="H16" s="580" t="str">
        <f t="shared" si="3"/>
        <v/>
      </c>
      <c r="I16" s="580" t="str">
        <f t="shared" si="4"/>
        <v/>
      </c>
      <c r="J16" s="693">
        <f t="shared" si="5"/>
        <v>0</v>
      </c>
      <c r="K16" s="489"/>
      <c r="P16" s="485"/>
      <c r="Q16" s="485"/>
      <c r="R16" s="485"/>
      <c r="T16" s="485"/>
    </row>
    <row r="17" spans="1:20" ht="15" customHeight="1">
      <c r="A17" s="578">
        <f t="shared" si="0"/>
        <v>2006</v>
      </c>
      <c r="B17" s="692"/>
      <c r="C17" s="692"/>
      <c r="D17" s="692"/>
      <c r="E17" s="692"/>
      <c r="F17" s="580" t="str">
        <f t="shared" si="3"/>
        <v/>
      </c>
      <c r="G17" s="580" t="str">
        <f t="shared" si="2"/>
        <v/>
      </c>
      <c r="H17" s="580" t="str">
        <f t="shared" si="3"/>
        <v/>
      </c>
      <c r="I17" s="580" t="str">
        <f t="shared" si="4"/>
        <v/>
      </c>
      <c r="J17" s="693">
        <f t="shared" si="5"/>
        <v>0</v>
      </c>
      <c r="K17" s="489"/>
      <c r="P17" s="485"/>
      <c r="Q17" s="485"/>
      <c r="R17" s="485"/>
      <c r="T17" s="485"/>
    </row>
    <row r="18" spans="1:20" ht="15" customHeight="1">
      <c r="A18" s="578">
        <f t="shared" si="0"/>
        <v>2007</v>
      </c>
      <c r="B18" s="692"/>
      <c r="C18" s="692"/>
      <c r="D18" s="692"/>
      <c r="E18" s="692"/>
      <c r="F18" s="580" t="str">
        <f t="shared" si="3"/>
        <v/>
      </c>
      <c r="G18" s="580" t="str">
        <f t="shared" si="2"/>
        <v/>
      </c>
      <c r="H18" s="580" t="str">
        <f t="shared" si="3"/>
        <v/>
      </c>
      <c r="I18" s="580" t="str">
        <f t="shared" si="4"/>
        <v/>
      </c>
      <c r="J18" s="693">
        <f t="shared" si="5"/>
        <v>0</v>
      </c>
      <c r="K18" s="489"/>
      <c r="P18" s="485"/>
      <c r="Q18" s="485"/>
      <c r="R18" s="485"/>
      <c r="T18" s="485"/>
    </row>
    <row r="19" spans="1:20" ht="15" customHeight="1">
      <c r="A19" s="578">
        <f t="shared" si="0"/>
        <v>2008</v>
      </c>
      <c r="B19" s="692"/>
      <c r="C19" s="692"/>
      <c r="D19" s="692"/>
      <c r="E19" s="692"/>
      <c r="F19" s="580" t="str">
        <f t="shared" si="3"/>
        <v/>
      </c>
      <c r="G19" s="580" t="str">
        <f t="shared" si="2"/>
        <v/>
      </c>
      <c r="H19" s="580" t="str">
        <f t="shared" si="3"/>
        <v/>
      </c>
      <c r="I19" s="580" t="str">
        <f t="shared" si="4"/>
        <v/>
      </c>
      <c r="J19" s="693">
        <f t="shared" si="5"/>
        <v>0</v>
      </c>
      <c r="K19" s="489"/>
      <c r="P19" s="485"/>
      <c r="Q19" s="485"/>
      <c r="R19" s="485"/>
      <c r="T19" s="485"/>
    </row>
    <row r="20" spans="1:20" ht="15" customHeight="1">
      <c r="A20" s="578">
        <f t="shared" si="0"/>
        <v>2009</v>
      </c>
      <c r="B20" s="692"/>
      <c r="C20" s="692"/>
      <c r="D20" s="692"/>
      <c r="E20" s="692"/>
      <c r="F20" s="580" t="str">
        <f t="shared" si="3"/>
        <v/>
      </c>
      <c r="G20" s="580" t="str">
        <f t="shared" si="2"/>
        <v/>
      </c>
      <c r="H20" s="580" t="str">
        <f t="shared" si="3"/>
        <v/>
      </c>
      <c r="I20" s="580" t="str">
        <f t="shared" si="4"/>
        <v/>
      </c>
      <c r="J20" s="693">
        <f t="shared" si="5"/>
        <v>0</v>
      </c>
      <c r="K20" s="489"/>
      <c r="L20" s="489"/>
      <c r="M20" s="485"/>
      <c r="N20" s="485"/>
      <c r="O20" s="485"/>
      <c r="P20" s="485"/>
      <c r="Q20" s="485"/>
      <c r="R20" s="485"/>
      <c r="T20" s="485"/>
    </row>
    <row r="21" spans="1:20" ht="15" customHeight="1">
      <c r="A21" s="578">
        <f t="shared" si="0"/>
        <v>2010</v>
      </c>
      <c r="B21" s="692"/>
      <c r="C21" s="692"/>
      <c r="D21" s="692"/>
      <c r="E21" s="692"/>
      <c r="F21" s="580" t="str">
        <f t="shared" si="3"/>
        <v/>
      </c>
      <c r="G21" s="580" t="str">
        <f t="shared" si="2"/>
        <v/>
      </c>
      <c r="H21" s="580" t="str">
        <f t="shared" si="3"/>
        <v/>
      </c>
      <c r="I21" s="580" t="str">
        <f t="shared" si="4"/>
        <v/>
      </c>
      <c r="J21" s="693">
        <f t="shared" si="5"/>
        <v>0</v>
      </c>
      <c r="K21" s="489"/>
      <c r="L21" s="489"/>
      <c r="M21" s="485"/>
      <c r="N21" s="485"/>
      <c r="O21" s="485"/>
      <c r="P21" s="485"/>
      <c r="Q21" s="485"/>
      <c r="R21" s="485"/>
      <c r="T21" s="485"/>
    </row>
    <row r="22" spans="1:20" ht="15" customHeight="1">
      <c r="A22" s="578">
        <f t="shared" si="0"/>
        <v>2011</v>
      </c>
      <c r="B22" s="692"/>
      <c r="C22" s="692"/>
      <c r="D22" s="692"/>
      <c r="E22" s="692"/>
      <c r="F22" s="580" t="str">
        <f t="shared" si="3"/>
        <v/>
      </c>
      <c r="G22" s="580" t="str">
        <f t="shared" si="2"/>
        <v/>
      </c>
      <c r="H22" s="580" t="str">
        <f t="shared" si="3"/>
        <v/>
      </c>
      <c r="I22" s="580" t="str">
        <f t="shared" si="4"/>
        <v/>
      </c>
      <c r="J22" s="693">
        <f t="shared" si="5"/>
        <v>0</v>
      </c>
      <c r="K22" s="489"/>
      <c r="L22" s="489"/>
      <c r="M22" s="485"/>
      <c r="N22" s="485"/>
      <c r="O22" s="485"/>
      <c r="P22" s="485"/>
      <c r="T22" s="485"/>
    </row>
    <row r="23" spans="1:20" ht="15" customHeight="1">
      <c r="A23" s="578">
        <f t="shared" si="0"/>
        <v>2012</v>
      </c>
      <c r="B23" s="692"/>
      <c r="C23" s="692"/>
      <c r="D23" s="692"/>
      <c r="E23" s="692"/>
      <c r="F23" s="580" t="str">
        <f t="shared" si="3"/>
        <v/>
      </c>
      <c r="G23" s="580" t="str">
        <f t="shared" si="2"/>
        <v/>
      </c>
      <c r="H23" s="580" t="str">
        <f t="shared" si="3"/>
        <v/>
      </c>
      <c r="I23" s="580" t="str">
        <f t="shared" si="4"/>
        <v/>
      </c>
      <c r="J23" s="693">
        <f t="shared" si="5"/>
        <v>0</v>
      </c>
      <c r="K23" s="489"/>
      <c r="L23" s="489"/>
      <c r="M23" s="485"/>
      <c r="N23" s="485"/>
      <c r="O23" s="485"/>
      <c r="P23" s="485"/>
      <c r="T23" s="485"/>
    </row>
    <row r="24" spans="1:20" ht="15" customHeight="1">
      <c r="A24" s="578">
        <f t="shared" si="0"/>
        <v>2013</v>
      </c>
      <c r="B24" s="692"/>
      <c r="C24" s="692"/>
      <c r="D24" s="692"/>
      <c r="E24" s="692"/>
      <c r="F24" s="580" t="str">
        <f t="shared" si="3"/>
        <v/>
      </c>
      <c r="G24" s="580" t="str">
        <f t="shared" si="2"/>
        <v/>
      </c>
      <c r="H24" s="580" t="str">
        <f t="shared" si="3"/>
        <v/>
      </c>
      <c r="I24" s="580" t="str">
        <f t="shared" si="4"/>
        <v/>
      </c>
      <c r="J24" s="693">
        <f t="shared" si="5"/>
        <v>0</v>
      </c>
      <c r="K24" s="489"/>
      <c r="L24" s="489"/>
      <c r="M24" s="485"/>
      <c r="N24" s="485"/>
      <c r="O24" s="485"/>
      <c r="P24" s="485"/>
      <c r="T24" s="485"/>
    </row>
    <row r="25" spans="1:20" ht="15" customHeight="1">
      <c r="A25" s="578">
        <f>A26-1</f>
        <v>2014</v>
      </c>
      <c r="B25" s="692"/>
      <c r="C25" s="692"/>
      <c r="D25" s="692"/>
      <c r="E25" s="692"/>
      <c r="F25" s="580" t="str">
        <f t="shared" si="3"/>
        <v/>
      </c>
      <c r="G25" s="580" t="str">
        <f t="shared" si="2"/>
        <v/>
      </c>
      <c r="H25" s="580" t="str">
        <f t="shared" si="3"/>
        <v/>
      </c>
      <c r="I25" s="580" t="str">
        <f t="shared" si="4"/>
        <v/>
      </c>
      <c r="J25" s="693">
        <f t="shared" si="5"/>
        <v>0</v>
      </c>
      <c r="K25" s="489"/>
      <c r="L25" s="489"/>
      <c r="M25" s="485"/>
      <c r="N25" s="485"/>
      <c r="O25" s="485"/>
      <c r="P25" s="485"/>
      <c r="T25" s="485"/>
    </row>
    <row r="26" spans="1:20" ht="15" customHeight="1">
      <c r="A26" s="578">
        <v>2015</v>
      </c>
      <c r="B26" s="692"/>
      <c r="C26" s="692"/>
      <c r="D26" s="692"/>
      <c r="E26" s="692"/>
      <c r="F26" s="580" t="str">
        <f t="shared" si="3"/>
        <v/>
      </c>
      <c r="G26" s="580" t="str">
        <f t="shared" si="2"/>
        <v/>
      </c>
      <c r="H26" s="580" t="str">
        <f t="shared" si="3"/>
        <v/>
      </c>
      <c r="I26" s="580" t="str">
        <f t="shared" si="4"/>
        <v/>
      </c>
      <c r="J26" s="693">
        <f t="shared" si="5"/>
        <v>0</v>
      </c>
      <c r="K26" s="489"/>
      <c r="L26" s="489"/>
      <c r="M26" s="485"/>
      <c r="N26" s="485"/>
      <c r="O26" s="485"/>
      <c r="P26" s="485"/>
      <c r="T26" s="485"/>
    </row>
    <row r="27" spans="1:20" s="585" customFormat="1" ht="15" customHeight="1">
      <c r="A27" s="582" t="s">
        <v>188</v>
      </c>
      <c r="B27" s="579">
        <f>SUM(B13:B26)</f>
        <v>0</v>
      </c>
      <c r="C27" s="579">
        <f t="shared" ref="C27:I27" si="6">SUM(C13:C26)</f>
        <v>0</v>
      </c>
      <c r="D27" s="579">
        <f t="shared" si="6"/>
        <v>0</v>
      </c>
      <c r="E27" s="579">
        <f t="shared" si="6"/>
        <v>0</v>
      </c>
      <c r="F27" s="579">
        <f t="shared" si="6"/>
        <v>0</v>
      </c>
      <c r="G27" s="579">
        <f t="shared" si="6"/>
        <v>0</v>
      </c>
      <c r="H27" s="579">
        <f t="shared" si="6"/>
        <v>0</v>
      </c>
      <c r="I27" s="579">
        <f t="shared" si="6"/>
        <v>0</v>
      </c>
      <c r="J27" s="694">
        <f t="shared" si="5"/>
        <v>0</v>
      </c>
      <c r="K27" s="583"/>
      <c r="L27" s="583"/>
      <c r="M27" s="583"/>
      <c r="N27" s="583"/>
      <c r="O27" s="583"/>
      <c r="P27" s="584"/>
      <c r="T27" s="584"/>
    </row>
    <row r="28" spans="1:20" s="584" customFormat="1" ht="15" customHeight="1">
      <c r="A28" s="583"/>
      <c r="B28" s="586"/>
      <c r="C28" s="587"/>
      <c r="D28" s="587"/>
      <c r="E28" s="587"/>
      <c r="F28" s="587"/>
      <c r="G28" s="587"/>
      <c r="H28" s="587"/>
      <c r="I28" s="587"/>
      <c r="J28" s="588"/>
      <c r="K28" s="588"/>
      <c r="L28" s="588"/>
      <c r="M28" s="588"/>
      <c r="N28" s="588"/>
      <c r="O28" s="588"/>
      <c r="P28" s="583"/>
      <c r="Q28" s="583"/>
    </row>
    <row r="29" spans="1:20" s="583" customFormat="1" ht="15" customHeight="1">
      <c r="A29" s="589" t="s">
        <v>324</v>
      </c>
      <c r="B29" s="590"/>
      <c r="C29" s="591"/>
      <c r="D29" s="591"/>
      <c r="E29" s="591"/>
      <c r="F29" s="591"/>
      <c r="G29" s="591"/>
      <c r="H29" s="591"/>
      <c r="I29" s="591"/>
      <c r="J29" s="591"/>
      <c r="K29" s="591"/>
      <c r="L29" s="591"/>
      <c r="M29" s="591"/>
      <c r="N29" s="591"/>
      <c r="O29" s="591"/>
      <c r="P29" s="592"/>
    </row>
    <row r="30" spans="1:20" s="494" customFormat="1" ht="39.9" customHeight="1">
      <c r="A30" s="593"/>
      <c r="B30" s="593"/>
      <c r="C30" s="574" t="s">
        <v>325</v>
      </c>
      <c r="D30" s="574"/>
      <c r="E30" s="574"/>
      <c r="F30" s="574"/>
      <c r="G30" s="574"/>
      <c r="H30" s="574"/>
      <c r="I30" s="574"/>
      <c r="J30" s="790" t="s">
        <v>270</v>
      </c>
      <c r="K30" s="791"/>
      <c r="L30" s="792"/>
      <c r="M30" s="594" t="s">
        <v>271</v>
      </c>
      <c r="N30" s="595"/>
      <c r="O30" s="595"/>
      <c r="P30" s="595"/>
      <c r="Q30" s="595"/>
      <c r="R30" s="595"/>
      <c r="S30" s="596"/>
      <c r="T30" s="493"/>
    </row>
    <row r="31" spans="1:20" ht="82.8">
      <c r="A31" s="497" t="s">
        <v>200</v>
      </c>
      <c r="B31" s="576" t="s">
        <v>326</v>
      </c>
      <c r="C31" s="497" t="s">
        <v>327</v>
      </c>
      <c r="D31" s="497" t="s">
        <v>328</v>
      </c>
      <c r="E31" s="497" t="s">
        <v>329</v>
      </c>
      <c r="F31" s="497" t="s">
        <v>330</v>
      </c>
      <c r="G31" s="497" t="s">
        <v>279</v>
      </c>
      <c r="H31" s="497" t="s">
        <v>280</v>
      </c>
      <c r="I31" s="497" t="str">
        <f>"Stand zum 31.12."&amp;Allgemeines!C12</f>
        <v>Stand zum 31.12.2021</v>
      </c>
      <c r="J31" s="497" t="str">
        <f>"Restwert zum 01.01."&amp;Allgemeines!C12</f>
        <v>Restwert zum 01.01.2021</v>
      </c>
      <c r="K31" s="497" t="str">
        <f>"Restwert zum 31.12."&amp;Allgemeines!C12</f>
        <v>Restwert zum 31.12.2021</v>
      </c>
      <c r="L31" s="497" t="str">
        <f>"Auflösung " &amp;Allgemeines!C12</f>
        <v>Auflösung 2021</v>
      </c>
      <c r="M31" s="497">
        <v>2016</v>
      </c>
      <c r="N31" s="497">
        <v>2017</v>
      </c>
      <c r="O31" s="497">
        <v>2018</v>
      </c>
      <c r="P31" s="497">
        <v>2019</v>
      </c>
      <c r="Q31" s="497">
        <v>2020</v>
      </c>
      <c r="R31" s="497">
        <v>2021</v>
      </c>
      <c r="S31" s="497">
        <v>2022</v>
      </c>
      <c r="T31" s="485"/>
    </row>
    <row r="32" spans="1:20" s="585" customFormat="1" ht="15" customHeight="1">
      <c r="A32" s="582" t="s">
        <v>188</v>
      </c>
      <c r="B32" s="597"/>
      <c r="C32" s="598">
        <f t="shared" ref="C32:S32" si="7">SUM(C33:C61)</f>
        <v>0</v>
      </c>
      <c r="D32" s="598">
        <f t="shared" si="7"/>
        <v>0</v>
      </c>
      <c r="E32" s="598">
        <f t="shared" si="7"/>
        <v>0</v>
      </c>
      <c r="F32" s="598">
        <f t="shared" si="7"/>
        <v>0</v>
      </c>
      <c r="G32" s="598">
        <f t="shared" si="7"/>
        <v>0</v>
      </c>
      <c r="H32" s="598">
        <f t="shared" si="7"/>
        <v>0</v>
      </c>
      <c r="I32" s="598">
        <f t="shared" si="7"/>
        <v>0</v>
      </c>
      <c r="J32" s="598">
        <f t="shared" si="7"/>
        <v>0</v>
      </c>
      <c r="K32" s="598">
        <f t="shared" si="7"/>
        <v>0</v>
      </c>
      <c r="L32" s="599">
        <f t="shared" si="7"/>
        <v>0</v>
      </c>
      <c r="M32" s="598">
        <f t="shared" si="7"/>
        <v>0</v>
      </c>
      <c r="N32" s="598">
        <f t="shared" si="7"/>
        <v>0</v>
      </c>
      <c r="O32" s="598">
        <f t="shared" si="7"/>
        <v>0</v>
      </c>
      <c r="P32" s="598">
        <f t="shared" si="7"/>
        <v>0</v>
      </c>
      <c r="Q32" s="598">
        <f t="shared" si="7"/>
        <v>0</v>
      </c>
      <c r="R32" s="598">
        <f t="shared" si="7"/>
        <v>0</v>
      </c>
      <c r="S32" s="598">
        <f t="shared" si="7"/>
        <v>0</v>
      </c>
      <c r="T32" s="584"/>
    </row>
    <row r="33" spans="1:20">
      <c r="A33" s="559"/>
      <c r="B33" s="600"/>
      <c r="C33" s="601"/>
      <c r="D33" s="601"/>
      <c r="E33" s="601"/>
      <c r="F33" s="601"/>
      <c r="G33" s="601"/>
      <c r="H33" s="601"/>
      <c r="I33" s="579">
        <f>SUM(C33,E33,G33)-SUM(F33,H33)</f>
        <v>0</v>
      </c>
      <c r="J33" s="580">
        <f>HLOOKUP(Allgemeines!$C$12,$M$31:$S$61,ROW(B33)-30,FALSE)+IF(OR(B33=0,Allgemeines!$C$12&lt;B33,B33&lt;Allgemeines!$C$12-19),0,I33*1/20)</f>
        <v>0</v>
      </c>
      <c r="K33" s="580">
        <f>HLOOKUP(Allgemeines!$C$12,$M$31:$S$61,ROW(B33)-30,FALSE)</f>
        <v>0</v>
      </c>
      <c r="L33" s="580">
        <f>+IF(OR(B33=0,Allgemeines!$C$12&lt;B33,B33&lt;Allgemeines!$C$12-19),0,I33*1/20)</f>
        <v>0</v>
      </c>
      <c r="M33" s="579">
        <f t="shared" ref="M33:S42" si="8">IF(OR($I33=0,M$31&lt;$B33,$B33=0,20-(M$31-$B33)=0),0,$I33*(19-(M$31-$B33))/20)</f>
        <v>0</v>
      </c>
      <c r="N33" s="579">
        <f t="shared" si="8"/>
        <v>0</v>
      </c>
      <c r="O33" s="579">
        <f t="shared" si="8"/>
        <v>0</v>
      </c>
      <c r="P33" s="579">
        <f t="shared" si="8"/>
        <v>0</v>
      </c>
      <c r="Q33" s="579">
        <f t="shared" si="8"/>
        <v>0</v>
      </c>
      <c r="R33" s="579">
        <f t="shared" si="8"/>
        <v>0</v>
      </c>
      <c r="S33" s="579">
        <f t="shared" si="8"/>
        <v>0</v>
      </c>
      <c r="T33" s="485"/>
    </row>
    <row r="34" spans="1:20" ht="15" customHeight="1">
      <c r="A34" s="559"/>
      <c r="B34" s="600"/>
      <c r="C34" s="601"/>
      <c r="D34" s="601"/>
      <c r="E34" s="601"/>
      <c r="F34" s="601"/>
      <c r="G34" s="601"/>
      <c r="H34" s="601"/>
      <c r="I34" s="579">
        <f t="shared" ref="I34:I61" si="9">SUM(C34,E34,G34)-SUM(F34,H34)</f>
        <v>0</v>
      </c>
      <c r="J34" s="580">
        <f>HLOOKUP(Allgemeines!$C$12,$M$31:$S$61,ROW(B34)-30,FALSE)+IF(OR(B34=0,Allgemeines!$C$12&lt;B34,B34&lt;Allgemeines!$C$12-19),0,I34*1/20)</f>
        <v>0</v>
      </c>
      <c r="K34" s="580">
        <f>HLOOKUP(Allgemeines!$C$12,$M$31:$S$61,ROW(B34)-30,FALSE)</f>
        <v>0</v>
      </c>
      <c r="L34" s="580">
        <f>+IF(OR(B34=0,Allgemeines!$C$12&lt;B34,B34&lt;Allgemeines!$C$12-19),0,I34*1/20)</f>
        <v>0</v>
      </c>
      <c r="M34" s="579">
        <f t="shared" si="8"/>
        <v>0</v>
      </c>
      <c r="N34" s="579">
        <f t="shared" si="8"/>
        <v>0</v>
      </c>
      <c r="O34" s="579">
        <f t="shared" si="8"/>
        <v>0</v>
      </c>
      <c r="P34" s="579">
        <f t="shared" si="8"/>
        <v>0</v>
      </c>
      <c r="Q34" s="579">
        <f t="shared" si="8"/>
        <v>0</v>
      </c>
      <c r="R34" s="579">
        <f t="shared" si="8"/>
        <v>0</v>
      </c>
      <c r="S34" s="579">
        <f t="shared" si="8"/>
        <v>0</v>
      </c>
      <c r="T34" s="485"/>
    </row>
    <row r="35" spans="1:20" ht="15" customHeight="1">
      <c r="A35" s="559"/>
      <c r="B35" s="600"/>
      <c r="C35" s="601"/>
      <c r="D35" s="601"/>
      <c r="E35" s="601"/>
      <c r="F35" s="601"/>
      <c r="G35" s="601"/>
      <c r="H35" s="601"/>
      <c r="I35" s="579">
        <f t="shared" si="9"/>
        <v>0</v>
      </c>
      <c r="J35" s="580">
        <f>HLOOKUP(Allgemeines!$C$12,$M$31:$S$61,ROW(B35)-30,FALSE)+IF(OR(B35=0,Allgemeines!$C$12&lt;B35,B35&lt;Allgemeines!$C$12-19),0,I35*1/20)</f>
        <v>0</v>
      </c>
      <c r="K35" s="580">
        <f>HLOOKUP(Allgemeines!$C$12,$M$31:$S$61,ROW(B35)-30,FALSE)</f>
        <v>0</v>
      </c>
      <c r="L35" s="580">
        <f>+IF(OR(B35=0,Allgemeines!$C$12&lt;B35,B35&lt;Allgemeines!$C$12-19),0,I35*1/20)</f>
        <v>0</v>
      </c>
      <c r="M35" s="579">
        <f t="shared" si="8"/>
        <v>0</v>
      </c>
      <c r="N35" s="579">
        <f t="shared" si="8"/>
        <v>0</v>
      </c>
      <c r="O35" s="579">
        <f t="shared" si="8"/>
        <v>0</v>
      </c>
      <c r="P35" s="579">
        <f t="shared" si="8"/>
        <v>0</v>
      </c>
      <c r="Q35" s="579">
        <f t="shared" si="8"/>
        <v>0</v>
      </c>
      <c r="R35" s="579">
        <f t="shared" si="8"/>
        <v>0</v>
      </c>
      <c r="S35" s="579">
        <f t="shared" si="8"/>
        <v>0</v>
      </c>
      <c r="T35" s="485"/>
    </row>
    <row r="36" spans="1:20" ht="15" customHeight="1">
      <c r="A36" s="559"/>
      <c r="B36" s="600"/>
      <c r="C36" s="601"/>
      <c r="D36" s="601"/>
      <c r="E36" s="601"/>
      <c r="F36" s="601"/>
      <c r="G36" s="601"/>
      <c r="H36" s="601"/>
      <c r="I36" s="579">
        <f t="shared" si="9"/>
        <v>0</v>
      </c>
      <c r="J36" s="580">
        <f>HLOOKUP(Allgemeines!$C$12,$M$31:$S$61,ROW(B36)-30,FALSE)+IF(OR(B36=0,Allgemeines!$C$12&lt;B36,B36&lt;Allgemeines!$C$12-19),0,I36*1/20)</f>
        <v>0</v>
      </c>
      <c r="K36" s="580">
        <f>HLOOKUP(Allgemeines!$C$12,$M$31:$S$61,ROW(B36)-30,FALSE)</f>
        <v>0</v>
      </c>
      <c r="L36" s="580">
        <f>+IF(OR(B36=0,Allgemeines!$C$12&lt;B36,B36&lt;Allgemeines!$C$12-19),0,I36*1/20)</f>
        <v>0</v>
      </c>
      <c r="M36" s="579">
        <f t="shared" si="8"/>
        <v>0</v>
      </c>
      <c r="N36" s="579">
        <f t="shared" si="8"/>
        <v>0</v>
      </c>
      <c r="O36" s="579">
        <f t="shared" si="8"/>
        <v>0</v>
      </c>
      <c r="P36" s="579">
        <f t="shared" si="8"/>
        <v>0</v>
      </c>
      <c r="Q36" s="579">
        <f t="shared" si="8"/>
        <v>0</v>
      </c>
      <c r="R36" s="579">
        <f t="shared" si="8"/>
        <v>0</v>
      </c>
      <c r="S36" s="579">
        <f t="shared" si="8"/>
        <v>0</v>
      </c>
      <c r="T36" s="485"/>
    </row>
    <row r="37" spans="1:20" ht="15" customHeight="1">
      <c r="A37" s="559"/>
      <c r="B37" s="600"/>
      <c r="C37" s="601"/>
      <c r="D37" s="601"/>
      <c r="E37" s="601"/>
      <c r="F37" s="601"/>
      <c r="G37" s="601"/>
      <c r="H37" s="601"/>
      <c r="I37" s="579">
        <f t="shared" si="9"/>
        <v>0</v>
      </c>
      <c r="J37" s="580">
        <f>HLOOKUP(Allgemeines!$C$12,$M$31:$S$61,ROW(B37)-30,FALSE)+IF(OR(B37=0,Allgemeines!$C$12&lt;B37,B37&lt;Allgemeines!$C$12-19),0,I37*1/20)</f>
        <v>0</v>
      </c>
      <c r="K37" s="580">
        <f>HLOOKUP(Allgemeines!$C$12,$M$31:$S$61,ROW(B37)-30,FALSE)</f>
        <v>0</v>
      </c>
      <c r="L37" s="580">
        <f>+IF(OR(B37=0,Allgemeines!$C$12&lt;B37,B37&lt;Allgemeines!$C$12-19),0,I37*1/20)</f>
        <v>0</v>
      </c>
      <c r="M37" s="579">
        <f t="shared" si="8"/>
        <v>0</v>
      </c>
      <c r="N37" s="579">
        <f t="shared" si="8"/>
        <v>0</v>
      </c>
      <c r="O37" s="579">
        <f t="shared" si="8"/>
        <v>0</v>
      </c>
      <c r="P37" s="579">
        <f t="shared" si="8"/>
        <v>0</v>
      </c>
      <c r="Q37" s="579">
        <f t="shared" si="8"/>
        <v>0</v>
      </c>
      <c r="R37" s="579">
        <f t="shared" si="8"/>
        <v>0</v>
      </c>
      <c r="S37" s="579">
        <f t="shared" si="8"/>
        <v>0</v>
      </c>
      <c r="T37" s="485"/>
    </row>
    <row r="38" spans="1:20" ht="15" customHeight="1">
      <c r="A38" s="559"/>
      <c r="B38" s="600"/>
      <c r="C38" s="601"/>
      <c r="D38" s="601"/>
      <c r="E38" s="601"/>
      <c r="F38" s="601"/>
      <c r="G38" s="601"/>
      <c r="H38" s="601"/>
      <c r="I38" s="579">
        <f t="shared" si="9"/>
        <v>0</v>
      </c>
      <c r="J38" s="580">
        <f>HLOOKUP(Allgemeines!$C$12,$M$31:$S$61,ROW(B38)-30,FALSE)+IF(OR(B38=0,Allgemeines!$C$12&lt;B38,B38&lt;Allgemeines!$C$12-19),0,I38*1/20)</f>
        <v>0</v>
      </c>
      <c r="K38" s="580">
        <f>HLOOKUP(Allgemeines!$C$12,$M$31:$S$61,ROW(B38)-30,FALSE)</f>
        <v>0</v>
      </c>
      <c r="L38" s="580">
        <f>+IF(OR(B38=0,Allgemeines!$C$12&lt;B38,B38&lt;Allgemeines!$C$12-19),0,I38*1/20)</f>
        <v>0</v>
      </c>
      <c r="M38" s="579">
        <f t="shared" si="8"/>
        <v>0</v>
      </c>
      <c r="N38" s="579">
        <f t="shared" si="8"/>
        <v>0</v>
      </c>
      <c r="O38" s="579">
        <f t="shared" si="8"/>
        <v>0</v>
      </c>
      <c r="P38" s="579">
        <f t="shared" si="8"/>
        <v>0</v>
      </c>
      <c r="Q38" s="579">
        <f t="shared" si="8"/>
        <v>0</v>
      </c>
      <c r="R38" s="579">
        <f t="shared" si="8"/>
        <v>0</v>
      </c>
      <c r="S38" s="579">
        <f t="shared" si="8"/>
        <v>0</v>
      </c>
      <c r="T38" s="485"/>
    </row>
    <row r="39" spans="1:20" ht="15" customHeight="1">
      <c r="A39" s="559"/>
      <c r="B39" s="600"/>
      <c r="C39" s="601"/>
      <c r="D39" s="601"/>
      <c r="E39" s="601"/>
      <c r="F39" s="601"/>
      <c r="G39" s="601"/>
      <c r="H39" s="601"/>
      <c r="I39" s="579">
        <f t="shared" si="9"/>
        <v>0</v>
      </c>
      <c r="J39" s="580">
        <f>HLOOKUP(Allgemeines!$C$12,$M$31:$S$61,ROW(B39)-30,FALSE)+IF(OR(B39=0,Allgemeines!$C$12&lt;B39,B39&lt;Allgemeines!$C$12-19),0,I39*1/20)</f>
        <v>0</v>
      </c>
      <c r="K39" s="580">
        <f>HLOOKUP(Allgemeines!$C$12,$M$31:$S$61,ROW(B39)-30,FALSE)</f>
        <v>0</v>
      </c>
      <c r="L39" s="580">
        <f>+IF(OR(B39=0,Allgemeines!$C$12&lt;B39,B39&lt;Allgemeines!$C$12-19),0,I39*1/20)</f>
        <v>0</v>
      </c>
      <c r="M39" s="579">
        <f t="shared" si="8"/>
        <v>0</v>
      </c>
      <c r="N39" s="579">
        <f t="shared" si="8"/>
        <v>0</v>
      </c>
      <c r="O39" s="579">
        <f t="shared" si="8"/>
        <v>0</v>
      </c>
      <c r="P39" s="579">
        <f t="shared" si="8"/>
        <v>0</v>
      </c>
      <c r="Q39" s="579">
        <f t="shared" si="8"/>
        <v>0</v>
      </c>
      <c r="R39" s="579">
        <f t="shared" si="8"/>
        <v>0</v>
      </c>
      <c r="S39" s="579">
        <f t="shared" si="8"/>
        <v>0</v>
      </c>
      <c r="T39" s="485"/>
    </row>
    <row r="40" spans="1:20" s="585" customFormat="1" ht="15" customHeight="1">
      <c r="A40" s="559"/>
      <c r="B40" s="600"/>
      <c r="C40" s="601"/>
      <c r="D40" s="601"/>
      <c r="E40" s="601"/>
      <c r="F40" s="601"/>
      <c r="G40" s="601"/>
      <c r="H40" s="601"/>
      <c r="I40" s="579">
        <f t="shared" si="9"/>
        <v>0</v>
      </c>
      <c r="J40" s="580">
        <f>HLOOKUP(Allgemeines!$C$12,$M$31:$S$61,ROW(B40)-30,FALSE)+IF(OR(B40=0,Allgemeines!$C$12&lt;B40,B40&lt;Allgemeines!$C$12-19),0,I40*1/20)</f>
        <v>0</v>
      </c>
      <c r="K40" s="580">
        <f>HLOOKUP(Allgemeines!$C$12,$M$31:$S$61,ROW(B40)-30,FALSE)</f>
        <v>0</v>
      </c>
      <c r="L40" s="580">
        <f>+IF(OR(B40=0,Allgemeines!$C$12&lt;B40,B40&lt;Allgemeines!$C$12-19),0,I40*1/20)</f>
        <v>0</v>
      </c>
      <c r="M40" s="579">
        <f t="shared" si="8"/>
        <v>0</v>
      </c>
      <c r="N40" s="579">
        <f t="shared" si="8"/>
        <v>0</v>
      </c>
      <c r="O40" s="579">
        <f t="shared" si="8"/>
        <v>0</v>
      </c>
      <c r="P40" s="579">
        <f t="shared" si="8"/>
        <v>0</v>
      </c>
      <c r="Q40" s="579">
        <f t="shared" si="8"/>
        <v>0</v>
      </c>
      <c r="R40" s="579">
        <f t="shared" si="8"/>
        <v>0</v>
      </c>
      <c r="S40" s="579">
        <f t="shared" si="8"/>
        <v>0</v>
      </c>
      <c r="T40" s="584"/>
    </row>
    <row r="41" spans="1:20">
      <c r="A41" s="559"/>
      <c r="B41" s="600"/>
      <c r="C41" s="601"/>
      <c r="D41" s="601"/>
      <c r="E41" s="601"/>
      <c r="F41" s="601"/>
      <c r="G41" s="601"/>
      <c r="H41" s="601"/>
      <c r="I41" s="579">
        <f t="shared" si="9"/>
        <v>0</v>
      </c>
      <c r="J41" s="580">
        <f>HLOOKUP(Allgemeines!$C$12,$M$31:$S$61,ROW(B41)-30,FALSE)+IF(OR(B41=0,Allgemeines!$C$12&lt;B41,B41&lt;Allgemeines!$C$12-19),0,I41*1/20)</f>
        <v>0</v>
      </c>
      <c r="K41" s="580">
        <f>HLOOKUP(Allgemeines!$C$12,$M$31:$S$61,ROW(B41)-30,FALSE)</f>
        <v>0</v>
      </c>
      <c r="L41" s="580">
        <f>+IF(OR(B41=0,Allgemeines!$C$12&lt;B41,B41&lt;Allgemeines!$C$12-19),0,I41*1/20)</f>
        <v>0</v>
      </c>
      <c r="M41" s="579">
        <f t="shared" si="8"/>
        <v>0</v>
      </c>
      <c r="N41" s="579">
        <f t="shared" si="8"/>
        <v>0</v>
      </c>
      <c r="O41" s="579">
        <f t="shared" si="8"/>
        <v>0</v>
      </c>
      <c r="P41" s="579">
        <f t="shared" si="8"/>
        <v>0</v>
      </c>
      <c r="Q41" s="579">
        <f t="shared" si="8"/>
        <v>0</v>
      </c>
      <c r="R41" s="579">
        <f t="shared" si="8"/>
        <v>0</v>
      </c>
      <c r="S41" s="579">
        <f t="shared" si="8"/>
        <v>0</v>
      </c>
      <c r="T41" s="485"/>
    </row>
    <row r="42" spans="1:20">
      <c r="A42" s="559"/>
      <c r="B42" s="600"/>
      <c r="C42" s="601"/>
      <c r="D42" s="601"/>
      <c r="E42" s="601"/>
      <c r="F42" s="601"/>
      <c r="G42" s="601"/>
      <c r="H42" s="601"/>
      <c r="I42" s="579">
        <f t="shared" si="9"/>
        <v>0</v>
      </c>
      <c r="J42" s="580">
        <f>HLOOKUP(Allgemeines!$C$12,$M$31:$S$61,ROW(B42)-30,FALSE)+IF(OR(B42=0,Allgemeines!$C$12&lt;B42,B42&lt;Allgemeines!$C$12-19),0,I42*1/20)</f>
        <v>0</v>
      </c>
      <c r="K42" s="580">
        <f>HLOOKUP(Allgemeines!$C$12,$M$31:$S$61,ROW(B42)-30,FALSE)</f>
        <v>0</v>
      </c>
      <c r="L42" s="580">
        <f>+IF(OR(B42=0,Allgemeines!$C$12&lt;B42,B42&lt;Allgemeines!$C$12-19),0,I42*1/20)</f>
        <v>0</v>
      </c>
      <c r="M42" s="579">
        <f t="shared" si="8"/>
        <v>0</v>
      </c>
      <c r="N42" s="579">
        <f t="shared" si="8"/>
        <v>0</v>
      </c>
      <c r="O42" s="579">
        <f t="shared" si="8"/>
        <v>0</v>
      </c>
      <c r="P42" s="579">
        <f t="shared" si="8"/>
        <v>0</v>
      </c>
      <c r="Q42" s="579">
        <f t="shared" si="8"/>
        <v>0</v>
      </c>
      <c r="R42" s="579">
        <f t="shared" si="8"/>
        <v>0</v>
      </c>
      <c r="S42" s="579">
        <f t="shared" si="8"/>
        <v>0</v>
      </c>
      <c r="T42" s="485"/>
    </row>
    <row r="43" spans="1:20">
      <c r="A43" s="559"/>
      <c r="B43" s="600"/>
      <c r="C43" s="601"/>
      <c r="D43" s="601"/>
      <c r="E43" s="601"/>
      <c r="F43" s="601"/>
      <c r="G43" s="601"/>
      <c r="H43" s="601"/>
      <c r="I43" s="579">
        <f t="shared" si="9"/>
        <v>0</v>
      </c>
      <c r="J43" s="580">
        <f>HLOOKUP(Allgemeines!$C$12,$M$31:$S$61,ROW(B43)-30,FALSE)+IF(OR(B43=0,Allgemeines!$C$12&lt;B43,B43&lt;Allgemeines!$C$12-19),0,I43*1/20)</f>
        <v>0</v>
      </c>
      <c r="K43" s="580">
        <f>HLOOKUP(Allgemeines!$C$12,$M$31:$S$61,ROW(B43)-30,FALSE)</f>
        <v>0</v>
      </c>
      <c r="L43" s="580">
        <f>+IF(OR(B43=0,Allgemeines!$C$12&lt;B43,B43&lt;Allgemeines!$C$12-19),0,I43*1/20)</f>
        <v>0</v>
      </c>
      <c r="M43" s="579">
        <f t="shared" ref="M43:S52" si="10">IF(OR($I43=0,M$31&lt;$B43,$B43=0,20-(M$31-$B43)=0),0,$I43*(19-(M$31-$B43))/20)</f>
        <v>0</v>
      </c>
      <c r="N43" s="579">
        <f t="shared" si="10"/>
        <v>0</v>
      </c>
      <c r="O43" s="579">
        <f t="shared" si="10"/>
        <v>0</v>
      </c>
      <c r="P43" s="579">
        <f t="shared" si="10"/>
        <v>0</v>
      </c>
      <c r="Q43" s="579">
        <f t="shared" si="10"/>
        <v>0</v>
      </c>
      <c r="R43" s="579">
        <f t="shared" si="10"/>
        <v>0</v>
      </c>
      <c r="S43" s="579">
        <f t="shared" si="10"/>
        <v>0</v>
      </c>
      <c r="T43" s="485"/>
    </row>
    <row r="44" spans="1:20">
      <c r="A44" s="559"/>
      <c r="B44" s="600"/>
      <c r="C44" s="601"/>
      <c r="D44" s="601"/>
      <c r="E44" s="601"/>
      <c r="F44" s="601"/>
      <c r="G44" s="601"/>
      <c r="H44" s="601"/>
      <c r="I44" s="579">
        <f t="shared" si="9"/>
        <v>0</v>
      </c>
      <c r="J44" s="580">
        <f>HLOOKUP(Allgemeines!$C$12,$M$31:$S$61,ROW(B44)-30,FALSE)+IF(OR(B44=0,Allgemeines!$C$12&lt;B44,B44&lt;Allgemeines!$C$12-19),0,I44*1/20)</f>
        <v>0</v>
      </c>
      <c r="K44" s="580">
        <f>HLOOKUP(Allgemeines!$C$12,$M$31:$S$61,ROW(B44)-30,FALSE)</f>
        <v>0</v>
      </c>
      <c r="L44" s="580">
        <f>+IF(OR(B44=0,Allgemeines!$C$12&lt;B44,B44&lt;Allgemeines!$C$12-19),0,I44*1/20)</f>
        <v>0</v>
      </c>
      <c r="M44" s="579">
        <f t="shared" si="10"/>
        <v>0</v>
      </c>
      <c r="N44" s="579">
        <f t="shared" si="10"/>
        <v>0</v>
      </c>
      <c r="O44" s="579">
        <f t="shared" si="10"/>
        <v>0</v>
      </c>
      <c r="P44" s="579">
        <f t="shared" si="10"/>
        <v>0</v>
      </c>
      <c r="Q44" s="579">
        <f t="shared" si="10"/>
        <v>0</v>
      </c>
      <c r="R44" s="579">
        <f t="shared" si="10"/>
        <v>0</v>
      </c>
      <c r="S44" s="579">
        <f t="shared" si="10"/>
        <v>0</v>
      </c>
      <c r="T44" s="485"/>
    </row>
    <row r="45" spans="1:20">
      <c r="A45" s="559"/>
      <c r="B45" s="600"/>
      <c r="C45" s="601"/>
      <c r="D45" s="601"/>
      <c r="E45" s="601"/>
      <c r="F45" s="601"/>
      <c r="G45" s="601"/>
      <c r="H45" s="601"/>
      <c r="I45" s="579">
        <f t="shared" si="9"/>
        <v>0</v>
      </c>
      <c r="J45" s="580">
        <f>HLOOKUP(Allgemeines!$C$12,$M$31:$S$61,ROW(B45)-30,FALSE)+IF(OR(B45=0,Allgemeines!$C$12&lt;B45,B45&lt;Allgemeines!$C$12-19),0,I45*1/20)</f>
        <v>0</v>
      </c>
      <c r="K45" s="580">
        <f>HLOOKUP(Allgemeines!$C$12,$M$31:$S$61,ROW(B45)-30,FALSE)</f>
        <v>0</v>
      </c>
      <c r="L45" s="580">
        <f>+IF(OR(B45=0,Allgemeines!$C$12&lt;B45,B45&lt;Allgemeines!$C$12-19),0,I45*1/20)</f>
        <v>0</v>
      </c>
      <c r="M45" s="579">
        <f t="shared" si="10"/>
        <v>0</v>
      </c>
      <c r="N45" s="579">
        <f t="shared" si="10"/>
        <v>0</v>
      </c>
      <c r="O45" s="579">
        <f t="shared" si="10"/>
        <v>0</v>
      </c>
      <c r="P45" s="579">
        <f t="shared" si="10"/>
        <v>0</v>
      </c>
      <c r="Q45" s="579">
        <f t="shared" si="10"/>
        <v>0</v>
      </c>
      <c r="R45" s="579">
        <f t="shared" si="10"/>
        <v>0</v>
      </c>
      <c r="S45" s="579">
        <f t="shared" si="10"/>
        <v>0</v>
      </c>
      <c r="T45" s="485"/>
    </row>
    <row r="46" spans="1:20">
      <c r="A46" s="559"/>
      <c r="B46" s="600"/>
      <c r="C46" s="601"/>
      <c r="D46" s="601"/>
      <c r="E46" s="601"/>
      <c r="F46" s="601"/>
      <c r="G46" s="601"/>
      <c r="H46" s="601"/>
      <c r="I46" s="579">
        <f t="shared" si="9"/>
        <v>0</v>
      </c>
      <c r="J46" s="580">
        <f>HLOOKUP(Allgemeines!$C$12,$M$31:$S$61,ROW(B46)-30,FALSE)+IF(OR(B46=0,Allgemeines!$C$12&lt;B46,B46&lt;Allgemeines!$C$12-19),0,I46*1/20)</f>
        <v>0</v>
      </c>
      <c r="K46" s="580">
        <f>HLOOKUP(Allgemeines!$C$12,$M$31:$S$61,ROW(B46)-30,FALSE)</f>
        <v>0</v>
      </c>
      <c r="L46" s="580">
        <f>+IF(OR(B46=0,Allgemeines!$C$12&lt;B46,B46&lt;Allgemeines!$C$12-19),0,I46*1/20)</f>
        <v>0</v>
      </c>
      <c r="M46" s="579">
        <f t="shared" si="10"/>
        <v>0</v>
      </c>
      <c r="N46" s="579">
        <f t="shared" si="10"/>
        <v>0</v>
      </c>
      <c r="O46" s="579">
        <f t="shared" si="10"/>
        <v>0</v>
      </c>
      <c r="P46" s="579">
        <f t="shared" si="10"/>
        <v>0</v>
      </c>
      <c r="Q46" s="579">
        <f t="shared" si="10"/>
        <v>0</v>
      </c>
      <c r="R46" s="579">
        <f t="shared" si="10"/>
        <v>0</v>
      </c>
      <c r="S46" s="579">
        <f t="shared" si="10"/>
        <v>0</v>
      </c>
      <c r="T46" s="485"/>
    </row>
    <row r="47" spans="1:20">
      <c r="A47" s="559"/>
      <c r="B47" s="600"/>
      <c r="C47" s="601"/>
      <c r="D47" s="601"/>
      <c r="E47" s="601"/>
      <c r="F47" s="601"/>
      <c r="G47" s="601"/>
      <c r="H47" s="601"/>
      <c r="I47" s="579">
        <f t="shared" si="9"/>
        <v>0</v>
      </c>
      <c r="J47" s="580">
        <f>HLOOKUP(Allgemeines!$C$12,$M$31:$S$61,ROW(B47)-30,FALSE)+IF(OR(B47=0,Allgemeines!$C$12&lt;B47,B47&lt;Allgemeines!$C$12-19),0,I47*1/20)</f>
        <v>0</v>
      </c>
      <c r="K47" s="580">
        <f>HLOOKUP(Allgemeines!$C$12,$M$31:$S$61,ROW(B47)-30,FALSE)</f>
        <v>0</v>
      </c>
      <c r="L47" s="580">
        <f>+IF(OR(B47=0,Allgemeines!$C$12&lt;B47,B47&lt;Allgemeines!$C$12-19),0,I47*1/20)</f>
        <v>0</v>
      </c>
      <c r="M47" s="579">
        <f t="shared" si="10"/>
        <v>0</v>
      </c>
      <c r="N47" s="579">
        <f t="shared" si="10"/>
        <v>0</v>
      </c>
      <c r="O47" s="579">
        <f t="shared" si="10"/>
        <v>0</v>
      </c>
      <c r="P47" s="579">
        <f t="shared" si="10"/>
        <v>0</v>
      </c>
      <c r="Q47" s="579">
        <f t="shared" si="10"/>
        <v>0</v>
      </c>
      <c r="R47" s="579">
        <f t="shared" si="10"/>
        <v>0</v>
      </c>
      <c r="S47" s="579">
        <f t="shared" si="10"/>
        <v>0</v>
      </c>
      <c r="T47" s="485"/>
    </row>
    <row r="48" spans="1:20">
      <c r="A48" s="559"/>
      <c r="B48" s="600"/>
      <c r="C48" s="601"/>
      <c r="D48" s="601"/>
      <c r="E48" s="601"/>
      <c r="F48" s="601"/>
      <c r="G48" s="601"/>
      <c r="H48" s="601"/>
      <c r="I48" s="579">
        <f t="shared" si="9"/>
        <v>0</v>
      </c>
      <c r="J48" s="580">
        <f>HLOOKUP(Allgemeines!$C$12,$M$31:$S$61,ROW(B48)-30,FALSE)+IF(OR(B48=0,Allgemeines!$C$12&lt;B48,B48&lt;Allgemeines!$C$12-19),0,I48*1/20)</f>
        <v>0</v>
      </c>
      <c r="K48" s="580">
        <f>HLOOKUP(Allgemeines!$C$12,$M$31:$S$61,ROW(B48)-30,FALSE)</f>
        <v>0</v>
      </c>
      <c r="L48" s="580">
        <f>+IF(OR(B48=0,Allgemeines!$C$12&lt;B48,B48&lt;Allgemeines!$C$12-19),0,I48*1/20)</f>
        <v>0</v>
      </c>
      <c r="M48" s="579">
        <f t="shared" si="10"/>
        <v>0</v>
      </c>
      <c r="N48" s="579">
        <f t="shared" si="10"/>
        <v>0</v>
      </c>
      <c r="O48" s="579">
        <f t="shared" si="10"/>
        <v>0</v>
      </c>
      <c r="P48" s="579">
        <f t="shared" si="10"/>
        <v>0</v>
      </c>
      <c r="Q48" s="579">
        <f t="shared" si="10"/>
        <v>0</v>
      </c>
      <c r="R48" s="579">
        <f t="shared" si="10"/>
        <v>0</v>
      </c>
      <c r="S48" s="579">
        <f t="shared" si="10"/>
        <v>0</v>
      </c>
      <c r="T48" s="485"/>
    </row>
    <row r="49" spans="1:20">
      <c r="A49" s="559"/>
      <c r="B49" s="600"/>
      <c r="C49" s="601"/>
      <c r="D49" s="601"/>
      <c r="E49" s="601"/>
      <c r="F49" s="601"/>
      <c r="G49" s="601"/>
      <c r="H49" s="601"/>
      <c r="I49" s="579">
        <f t="shared" si="9"/>
        <v>0</v>
      </c>
      <c r="J49" s="580">
        <f>HLOOKUP(Allgemeines!$C$12,$M$31:$S$61,ROW(B49)-30,FALSE)+IF(OR(B49=0,Allgemeines!$C$12&lt;B49,B49&lt;Allgemeines!$C$12-19),0,I49*1/20)</f>
        <v>0</v>
      </c>
      <c r="K49" s="580">
        <f>HLOOKUP(Allgemeines!$C$12,$M$31:$S$61,ROW(B49)-30,FALSE)</f>
        <v>0</v>
      </c>
      <c r="L49" s="580">
        <f>+IF(OR(B49=0,Allgemeines!$C$12&lt;B49,B49&lt;Allgemeines!$C$12-19),0,I49*1/20)</f>
        <v>0</v>
      </c>
      <c r="M49" s="579">
        <f t="shared" si="10"/>
        <v>0</v>
      </c>
      <c r="N49" s="579">
        <f t="shared" si="10"/>
        <v>0</v>
      </c>
      <c r="O49" s="579">
        <f t="shared" si="10"/>
        <v>0</v>
      </c>
      <c r="P49" s="579">
        <f t="shared" si="10"/>
        <v>0</v>
      </c>
      <c r="Q49" s="579">
        <f t="shared" si="10"/>
        <v>0</v>
      </c>
      <c r="R49" s="579">
        <f t="shared" si="10"/>
        <v>0</v>
      </c>
      <c r="S49" s="579">
        <f t="shared" si="10"/>
        <v>0</v>
      </c>
      <c r="T49" s="485"/>
    </row>
    <row r="50" spans="1:20">
      <c r="A50" s="559"/>
      <c r="B50" s="600"/>
      <c r="C50" s="601"/>
      <c r="D50" s="601"/>
      <c r="E50" s="601"/>
      <c r="F50" s="601"/>
      <c r="G50" s="601"/>
      <c r="H50" s="601"/>
      <c r="I50" s="579">
        <f t="shared" si="9"/>
        <v>0</v>
      </c>
      <c r="J50" s="580">
        <f>HLOOKUP(Allgemeines!$C$12,$M$31:$S$61,ROW(B50)-30,FALSE)+IF(OR(B50=0,Allgemeines!$C$12&lt;B50,B50&lt;Allgemeines!$C$12-19),0,I50*1/20)</f>
        <v>0</v>
      </c>
      <c r="K50" s="580">
        <f>HLOOKUP(Allgemeines!$C$12,$M$31:$S$61,ROW(B50)-30,FALSE)</f>
        <v>0</v>
      </c>
      <c r="L50" s="580">
        <f>+IF(OR(B50=0,Allgemeines!$C$12&lt;B50,B50&lt;Allgemeines!$C$12-19),0,I50*1/20)</f>
        <v>0</v>
      </c>
      <c r="M50" s="579">
        <f t="shared" si="10"/>
        <v>0</v>
      </c>
      <c r="N50" s="579">
        <f t="shared" si="10"/>
        <v>0</v>
      </c>
      <c r="O50" s="579">
        <f t="shared" si="10"/>
        <v>0</v>
      </c>
      <c r="P50" s="579">
        <f t="shared" si="10"/>
        <v>0</v>
      </c>
      <c r="Q50" s="579">
        <f t="shared" si="10"/>
        <v>0</v>
      </c>
      <c r="R50" s="579">
        <f t="shared" si="10"/>
        <v>0</v>
      </c>
      <c r="S50" s="579">
        <f t="shared" si="10"/>
        <v>0</v>
      </c>
      <c r="T50" s="485"/>
    </row>
    <row r="51" spans="1:20">
      <c r="A51" s="559"/>
      <c r="B51" s="600"/>
      <c r="C51" s="601"/>
      <c r="D51" s="601"/>
      <c r="E51" s="601"/>
      <c r="F51" s="601"/>
      <c r="G51" s="601"/>
      <c r="H51" s="601"/>
      <c r="I51" s="579">
        <f t="shared" si="9"/>
        <v>0</v>
      </c>
      <c r="J51" s="580">
        <f>HLOOKUP(Allgemeines!$C$12,$M$31:$S$61,ROW(B51)-30,FALSE)+IF(OR(B51=0,Allgemeines!$C$12&lt;B51,B51&lt;Allgemeines!$C$12-19),0,I51*1/20)</f>
        <v>0</v>
      </c>
      <c r="K51" s="580">
        <f>HLOOKUP(Allgemeines!$C$12,$M$31:$S$61,ROW(B51)-30,FALSE)</f>
        <v>0</v>
      </c>
      <c r="L51" s="580">
        <f>+IF(OR(B51=0,Allgemeines!$C$12&lt;B51,B51&lt;Allgemeines!$C$12-19),0,I51*1/20)</f>
        <v>0</v>
      </c>
      <c r="M51" s="579">
        <f t="shared" si="10"/>
        <v>0</v>
      </c>
      <c r="N51" s="579">
        <f t="shared" si="10"/>
        <v>0</v>
      </c>
      <c r="O51" s="579">
        <f t="shared" si="10"/>
        <v>0</v>
      </c>
      <c r="P51" s="579">
        <f t="shared" si="10"/>
        <v>0</v>
      </c>
      <c r="Q51" s="579">
        <f t="shared" si="10"/>
        <v>0</v>
      </c>
      <c r="R51" s="579">
        <f t="shared" si="10"/>
        <v>0</v>
      </c>
      <c r="S51" s="579">
        <f t="shared" si="10"/>
        <v>0</v>
      </c>
      <c r="T51" s="485"/>
    </row>
    <row r="52" spans="1:20">
      <c r="A52" s="559"/>
      <c r="B52" s="600"/>
      <c r="C52" s="601"/>
      <c r="D52" s="601"/>
      <c r="E52" s="601"/>
      <c r="F52" s="601"/>
      <c r="G52" s="601"/>
      <c r="H52" s="601"/>
      <c r="I52" s="579">
        <f t="shared" si="9"/>
        <v>0</v>
      </c>
      <c r="J52" s="580">
        <f>HLOOKUP(Allgemeines!$C$12,$M$31:$S$61,ROW(B52)-30,FALSE)+IF(OR(B52=0,Allgemeines!$C$12&lt;B52,B52&lt;Allgemeines!$C$12-19),0,I52*1/20)</f>
        <v>0</v>
      </c>
      <c r="K52" s="580">
        <f>HLOOKUP(Allgemeines!$C$12,$M$31:$S$61,ROW(B52)-30,FALSE)</f>
        <v>0</v>
      </c>
      <c r="L52" s="580">
        <f>+IF(OR(B52=0,Allgemeines!$C$12&lt;B52,B52&lt;Allgemeines!$C$12-19),0,I52*1/20)</f>
        <v>0</v>
      </c>
      <c r="M52" s="579">
        <f t="shared" si="10"/>
        <v>0</v>
      </c>
      <c r="N52" s="579">
        <f t="shared" si="10"/>
        <v>0</v>
      </c>
      <c r="O52" s="579">
        <f t="shared" si="10"/>
        <v>0</v>
      </c>
      <c r="P52" s="579">
        <f t="shared" si="10"/>
        <v>0</v>
      </c>
      <c r="Q52" s="579">
        <f t="shared" si="10"/>
        <v>0</v>
      </c>
      <c r="R52" s="579">
        <f t="shared" si="10"/>
        <v>0</v>
      </c>
      <c r="S52" s="579">
        <f t="shared" si="10"/>
        <v>0</v>
      </c>
      <c r="T52" s="485"/>
    </row>
    <row r="53" spans="1:20">
      <c r="A53" s="559"/>
      <c r="B53" s="600"/>
      <c r="C53" s="601"/>
      <c r="D53" s="601"/>
      <c r="E53" s="601"/>
      <c r="F53" s="601"/>
      <c r="G53" s="601"/>
      <c r="H53" s="601"/>
      <c r="I53" s="579">
        <f t="shared" si="9"/>
        <v>0</v>
      </c>
      <c r="J53" s="580">
        <f>HLOOKUP(Allgemeines!$C$12,$M$31:$S$61,ROW(B53)-30,FALSE)+IF(OR(B53=0,Allgemeines!$C$12&lt;B53,B53&lt;Allgemeines!$C$12-19),0,I53*1/20)</f>
        <v>0</v>
      </c>
      <c r="K53" s="580">
        <f>HLOOKUP(Allgemeines!$C$12,$M$31:$S$61,ROW(B53)-30,FALSE)</f>
        <v>0</v>
      </c>
      <c r="L53" s="580">
        <f>+IF(OR(B53=0,Allgemeines!$C$12&lt;B53,B53&lt;Allgemeines!$C$12-19),0,I53*1/20)</f>
        <v>0</v>
      </c>
      <c r="M53" s="579">
        <f t="shared" ref="M53:S61" si="11">IF(OR($I53=0,M$31&lt;$B53,$B53=0,20-(M$31-$B53)=0),0,$I53*(19-(M$31-$B53))/20)</f>
        <v>0</v>
      </c>
      <c r="N53" s="579">
        <f t="shared" si="11"/>
        <v>0</v>
      </c>
      <c r="O53" s="579">
        <f t="shared" si="11"/>
        <v>0</v>
      </c>
      <c r="P53" s="579">
        <f t="shared" si="11"/>
        <v>0</v>
      </c>
      <c r="Q53" s="579">
        <f t="shared" si="11"/>
        <v>0</v>
      </c>
      <c r="R53" s="579">
        <f t="shared" si="11"/>
        <v>0</v>
      </c>
      <c r="S53" s="579">
        <f t="shared" si="11"/>
        <v>0</v>
      </c>
      <c r="T53" s="485"/>
    </row>
    <row r="54" spans="1:20">
      <c r="A54" s="559"/>
      <c r="B54" s="600"/>
      <c r="C54" s="601"/>
      <c r="D54" s="601"/>
      <c r="E54" s="601"/>
      <c r="F54" s="601"/>
      <c r="G54" s="601"/>
      <c r="H54" s="601"/>
      <c r="I54" s="579">
        <f t="shared" si="9"/>
        <v>0</v>
      </c>
      <c r="J54" s="580">
        <f>HLOOKUP(Allgemeines!$C$12,$M$31:$S$61,ROW(B54)-30,FALSE)+IF(OR(B54=0,Allgemeines!$C$12&lt;B54,B54&lt;Allgemeines!$C$12-19),0,I54*1/20)</f>
        <v>0</v>
      </c>
      <c r="K54" s="580">
        <f>HLOOKUP(Allgemeines!$C$12,$M$31:$S$61,ROW(B54)-30,FALSE)</f>
        <v>0</v>
      </c>
      <c r="L54" s="580">
        <f>+IF(OR(B54=0,Allgemeines!$C$12&lt;B54,B54&lt;Allgemeines!$C$12-19),0,I54*1/20)</f>
        <v>0</v>
      </c>
      <c r="M54" s="579">
        <f t="shared" si="11"/>
        <v>0</v>
      </c>
      <c r="N54" s="579">
        <f t="shared" si="11"/>
        <v>0</v>
      </c>
      <c r="O54" s="579">
        <f t="shared" si="11"/>
        <v>0</v>
      </c>
      <c r="P54" s="579">
        <f t="shared" si="11"/>
        <v>0</v>
      </c>
      <c r="Q54" s="579">
        <f t="shared" si="11"/>
        <v>0</v>
      </c>
      <c r="R54" s="579">
        <f t="shared" si="11"/>
        <v>0</v>
      </c>
      <c r="S54" s="579">
        <f t="shared" si="11"/>
        <v>0</v>
      </c>
      <c r="T54" s="485"/>
    </row>
    <row r="55" spans="1:20">
      <c r="A55" s="559"/>
      <c r="B55" s="600"/>
      <c r="C55" s="601"/>
      <c r="D55" s="601"/>
      <c r="E55" s="601"/>
      <c r="F55" s="601"/>
      <c r="G55" s="601"/>
      <c r="H55" s="601"/>
      <c r="I55" s="579">
        <f t="shared" si="9"/>
        <v>0</v>
      </c>
      <c r="J55" s="580">
        <f>HLOOKUP(Allgemeines!$C$12,$M$31:$S$61,ROW(B55)-30,FALSE)+IF(OR(B55=0,Allgemeines!$C$12&lt;B55,B55&lt;Allgemeines!$C$12-19),0,I55*1/20)</f>
        <v>0</v>
      </c>
      <c r="K55" s="580">
        <f>HLOOKUP(Allgemeines!$C$12,$M$31:$S$61,ROW(B55)-30,FALSE)</f>
        <v>0</v>
      </c>
      <c r="L55" s="580">
        <f>+IF(OR(B55=0,Allgemeines!$C$12&lt;B55,B55&lt;Allgemeines!$C$12-19),0,I55*1/20)</f>
        <v>0</v>
      </c>
      <c r="M55" s="579">
        <f t="shared" si="11"/>
        <v>0</v>
      </c>
      <c r="N55" s="579">
        <f t="shared" si="11"/>
        <v>0</v>
      </c>
      <c r="O55" s="579">
        <f t="shared" si="11"/>
        <v>0</v>
      </c>
      <c r="P55" s="579">
        <f t="shared" si="11"/>
        <v>0</v>
      </c>
      <c r="Q55" s="579">
        <f t="shared" si="11"/>
        <v>0</v>
      </c>
      <c r="R55" s="579">
        <f t="shared" si="11"/>
        <v>0</v>
      </c>
      <c r="S55" s="579">
        <f t="shared" si="11"/>
        <v>0</v>
      </c>
      <c r="T55" s="485"/>
    </row>
    <row r="56" spans="1:20">
      <c r="A56" s="559"/>
      <c r="B56" s="600"/>
      <c r="C56" s="601"/>
      <c r="D56" s="601"/>
      <c r="E56" s="601"/>
      <c r="F56" s="601"/>
      <c r="G56" s="601"/>
      <c r="H56" s="601"/>
      <c r="I56" s="579">
        <f t="shared" si="9"/>
        <v>0</v>
      </c>
      <c r="J56" s="580">
        <f>HLOOKUP(Allgemeines!$C$12,$M$31:$S$61,ROW(B56)-30,FALSE)+IF(OR(B56=0,Allgemeines!$C$12&lt;B56,B56&lt;Allgemeines!$C$12-19),0,I56*1/20)</f>
        <v>0</v>
      </c>
      <c r="K56" s="580">
        <f>HLOOKUP(Allgemeines!$C$12,$M$31:$S$61,ROW(B56)-30,FALSE)</f>
        <v>0</v>
      </c>
      <c r="L56" s="580">
        <f>+IF(OR(B56=0,Allgemeines!$C$12&lt;B56,B56&lt;Allgemeines!$C$12-19),0,I56*1/20)</f>
        <v>0</v>
      </c>
      <c r="M56" s="579">
        <f t="shared" si="11"/>
        <v>0</v>
      </c>
      <c r="N56" s="579">
        <f t="shared" si="11"/>
        <v>0</v>
      </c>
      <c r="O56" s="579">
        <f t="shared" si="11"/>
        <v>0</v>
      </c>
      <c r="P56" s="579">
        <f t="shared" si="11"/>
        <v>0</v>
      </c>
      <c r="Q56" s="579">
        <f t="shared" si="11"/>
        <v>0</v>
      </c>
      <c r="R56" s="579">
        <f t="shared" si="11"/>
        <v>0</v>
      </c>
      <c r="S56" s="579">
        <f t="shared" si="11"/>
        <v>0</v>
      </c>
      <c r="T56" s="485"/>
    </row>
    <row r="57" spans="1:20">
      <c r="A57" s="559"/>
      <c r="B57" s="600"/>
      <c r="C57" s="601"/>
      <c r="D57" s="601"/>
      <c r="E57" s="601"/>
      <c r="F57" s="601"/>
      <c r="G57" s="601"/>
      <c r="H57" s="601"/>
      <c r="I57" s="579">
        <f t="shared" si="9"/>
        <v>0</v>
      </c>
      <c r="J57" s="580">
        <f>HLOOKUP(Allgemeines!$C$12,$M$31:$S$61,ROW(B57)-30,FALSE)+IF(OR(B57=0,Allgemeines!$C$12&lt;B57,B57&lt;Allgemeines!$C$12-19),0,I57*1/20)</f>
        <v>0</v>
      </c>
      <c r="K57" s="580">
        <f>HLOOKUP(Allgemeines!$C$12,$M$31:$S$61,ROW(B57)-30,FALSE)</f>
        <v>0</v>
      </c>
      <c r="L57" s="580">
        <f>+IF(OR(B57=0,Allgemeines!$C$12&lt;B57,B57&lt;Allgemeines!$C$12-19),0,I57*1/20)</f>
        <v>0</v>
      </c>
      <c r="M57" s="579">
        <f t="shared" si="11"/>
        <v>0</v>
      </c>
      <c r="N57" s="579">
        <f t="shared" si="11"/>
        <v>0</v>
      </c>
      <c r="O57" s="579">
        <f t="shared" si="11"/>
        <v>0</v>
      </c>
      <c r="P57" s="579">
        <f t="shared" si="11"/>
        <v>0</v>
      </c>
      <c r="Q57" s="579">
        <f t="shared" si="11"/>
        <v>0</v>
      </c>
      <c r="R57" s="579">
        <f t="shared" si="11"/>
        <v>0</v>
      </c>
      <c r="S57" s="579">
        <f t="shared" si="11"/>
        <v>0</v>
      </c>
      <c r="T57" s="485"/>
    </row>
    <row r="58" spans="1:20">
      <c r="A58" s="559"/>
      <c r="B58" s="600"/>
      <c r="C58" s="601"/>
      <c r="D58" s="601"/>
      <c r="E58" s="601"/>
      <c r="F58" s="601"/>
      <c r="G58" s="601"/>
      <c r="H58" s="601"/>
      <c r="I58" s="579">
        <f t="shared" si="9"/>
        <v>0</v>
      </c>
      <c r="J58" s="580">
        <f>HLOOKUP(Allgemeines!$C$12,$M$31:$S$61,ROW(B58)-30,FALSE)+IF(OR(B58=0,Allgemeines!$C$12&lt;B58,B58&lt;Allgemeines!$C$12-19),0,I58*1/20)</f>
        <v>0</v>
      </c>
      <c r="K58" s="580">
        <f>HLOOKUP(Allgemeines!$C$12,$M$31:$S$61,ROW(B58)-30,FALSE)</f>
        <v>0</v>
      </c>
      <c r="L58" s="580">
        <f>+IF(OR(B58=0,Allgemeines!$C$12&lt;B58,B58&lt;Allgemeines!$C$12-19),0,I58*1/20)</f>
        <v>0</v>
      </c>
      <c r="M58" s="579">
        <f t="shared" si="11"/>
        <v>0</v>
      </c>
      <c r="N58" s="579">
        <f t="shared" si="11"/>
        <v>0</v>
      </c>
      <c r="O58" s="579">
        <f t="shared" si="11"/>
        <v>0</v>
      </c>
      <c r="P58" s="579">
        <f t="shared" si="11"/>
        <v>0</v>
      </c>
      <c r="Q58" s="579">
        <f t="shared" si="11"/>
        <v>0</v>
      </c>
      <c r="R58" s="579">
        <f t="shared" si="11"/>
        <v>0</v>
      </c>
      <c r="S58" s="579">
        <f t="shared" si="11"/>
        <v>0</v>
      </c>
      <c r="T58" s="485"/>
    </row>
    <row r="59" spans="1:20">
      <c r="A59" s="559"/>
      <c r="B59" s="600"/>
      <c r="C59" s="601"/>
      <c r="D59" s="601"/>
      <c r="E59" s="601"/>
      <c r="F59" s="601"/>
      <c r="G59" s="601"/>
      <c r="H59" s="601"/>
      <c r="I59" s="579">
        <f t="shared" si="9"/>
        <v>0</v>
      </c>
      <c r="J59" s="580">
        <f>HLOOKUP(Allgemeines!$C$12,$M$31:$S$61,ROW(B59)-30,FALSE)+IF(OR(B59=0,Allgemeines!$C$12&lt;B59,B59&lt;Allgemeines!$C$12-19),0,I59*1/20)</f>
        <v>0</v>
      </c>
      <c r="K59" s="580">
        <f>HLOOKUP(Allgemeines!$C$12,$M$31:$S$61,ROW(B59)-30,FALSE)</f>
        <v>0</v>
      </c>
      <c r="L59" s="580">
        <f>+IF(OR(B59=0,Allgemeines!$C$12&lt;B59,B59&lt;Allgemeines!$C$12-19),0,I59*1/20)</f>
        <v>0</v>
      </c>
      <c r="M59" s="579">
        <f t="shared" si="11"/>
        <v>0</v>
      </c>
      <c r="N59" s="579">
        <f t="shared" si="11"/>
        <v>0</v>
      </c>
      <c r="O59" s="579">
        <f t="shared" si="11"/>
        <v>0</v>
      </c>
      <c r="P59" s="579">
        <f t="shared" si="11"/>
        <v>0</v>
      </c>
      <c r="Q59" s="579">
        <f t="shared" si="11"/>
        <v>0</v>
      </c>
      <c r="R59" s="579">
        <f t="shared" si="11"/>
        <v>0</v>
      </c>
      <c r="S59" s="579">
        <f t="shared" si="11"/>
        <v>0</v>
      </c>
      <c r="T59" s="485"/>
    </row>
    <row r="60" spans="1:20">
      <c r="A60" s="559"/>
      <c r="B60" s="600"/>
      <c r="C60" s="601"/>
      <c r="D60" s="601"/>
      <c r="E60" s="601"/>
      <c r="F60" s="601"/>
      <c r="G60" s="601"/>
      <c r="H60" s="601"/>
      <c r="I60" s="579">
        <f t="shared" si="9"/>
        <v>0</v>
      </c>
      <c r="J60" s="580">
        <f>HLOOKUP(Allgemeines!$C$12,$M$31:$S$61,ROW(B60)-30,FALSE)+IF(OR(B60=0,Allgemeines!$C$12&lt;B60,B60&lt;Allgemeines!$C$12-19),0,I60*1/20)</f>
        <v>0</v>
      </c>
      <c r="K60" s="580">
        <f>HLOOKUP(Allgemeines!$C$12,$M$31:$S$61,ROW(B60)-30,FALSE)</f>
        <v>0</v>
      </c>
      <c r="L60" s="580">
        <f>+IF(OR(B60=0,Allgemeines!$C$12&lt;B60,B60&lt;Allgemeines!$C$12-19),0,I60*1/20)</f>
        <v>0</v>
      </c>
      <c r="M60" s="579">
        <f t="shared" si="11"/>
        <v>0</v>
      </c>
      <c r="N60" s="579">
        <f t="shared" si="11"/>
        <v>0</v>
      </c>
      <c r="O60" s="579">
        <f t="shared" si="11"/>
        <v>0</v>
      </c>
      <c r="P60" s="579">
        <f t="shared" si="11"/>
        <v>0</v>
      </c>
      <c r="Q60" s="579">
        <f t="shared" si="11"/>
        <v>0</v>
      </c>
      <c r="R60" s="579">
        <f t="shared" si="11"/>
        <v>0</v>
      </c>
      <c r="S60" s="579">
        <f t="shared" si="11"/>
        <v>0</v>
      </c>
      <c r="T60" s="485"/>
    </row>
    <row r="61" spans="1:20">
      <c r="A61" s="559"/>
      <c r="B61" s="600"/>
      <c r="C61" s="601"/>
      <c r="D61" s="601"/>
      <c r="E61" s="601"/>
      <c r="F61" s="601"/>
      <c r="G61" s="601"/>
      <c r="H61" s="601"/>
      <c r="I61" s="579">
        <f t="shared" si="9"/>
        <v>0</v>
      </c>
      <c r="J61" s="580">
        <f>HLOOKUP(Allgemeines!$C$12,$M$31:$S$61,ROW(B61)-30,FALSE)+IF(OR(B61=0,Allgemeines!$C$12&lt;B61,B61&lt;Allgemeines!$C$12-19),0,I61*1/20)</f>
        <v>0</v>
      </c>
      <c r="K61" s="580">
        <f>HLOOKUP(Allgemeines!$C$12,$M$31:$S$61,ROW(B61)-30,FALSE)</f>
        <v>0</v>
      </c>
      <c r="L61" s="580">
        <f>+IF(OR(B61=0,Allgemeines!$C$12&lt;B61,B61&lt;Allgemeines!$C$12-19),0,I61*1/20)</f>
        <v>0</v>
      </c>
      <c r="M61" s="579">
        <f t="shared" si="11"/>
        <v>0</v>
      </c>
      <c r="N61" s="579">
        <f t="shared" si="11"/>
        <v>0</v>
      </c>
      <c r="O61" s="579">
        <f t="shared" si="11"/>
        <v>0</v>
      </c>
      <c r="P61" s="579">
        <f t="shared" si="11"/>
        <v>0</v>
      </c>
      <c r="Q61" s="579">
        <f t="shared" si="11"/>
        <v>0</v>
      </c>
      <c r="R61" s="579">
        <f t="shared" si="11"/>
        <v>0</v>
      </c>
      <c r="S61" s="579">
        <f t="shared" si="11"/>
        <v>0</v>
      </c>
      <c r="T61" s="485"/>
    </row>
    <row r="62" spans="1:20" s="485" customFormat="1"/>
  </sheetData>
  <sheetProtection formatCells="0" formatColumns="0" formatRows="0" insertHyperlinks="0"/>
  <mergeCells count="2">
    <mergeCell ref="J30:L30"/>
    <mergeCell ref="L1:N1"/>
  </mergeCells>
  <dataValidations count="2">
    <dataValidation allowBlank="1" showInputMessage="1" showErrorMessage="1" promptTitle="Zu- und Abgänge" prompt="Netzzugänge bitte mit positivem und -abgänge mit negativem Vorzeichen" sqref="C6:C26 E6:E26 G6:G26 I6:I26"/>
    <dataValidation allowBlank="1" showInputMessage="1" showErrorMessage="1" promptTitle="Nur vereinfachtes Verfahren" prompt="Sofern nach dem Netzübergang in den übernommenen Netzteil Baukostenzuschüsse und/oder Netzanschlusskostenbeiträge vereinnahmt worden sind, so sind die sich daraus ergebenden Auflösungserträge in dieser Spalte anzugeben." sqref="D33:D61"/>
  </dataValidations>
  <pageMargins left="0.62992125984251968" right="0.78740157480314965" top="0.47244094488188981" bottom="0.59055118110236227" header="0.27559055118110237" footer="0.31496062992125984"/>
  <pageSetup paperSize="9" scale="75" fitToWidth="3" fitToHeight="3" orientation="landscape" r:id="rId1"/>
  <headerFooter alignWithMargins="0">
    <oddFooter>&amp;L&amp;D&amp;C&amp;P/&amp;N&amp;R&amp;A_&amp;F</oddFooter>
  </headerFooter>
  <rowBreaks count="1" manualBreakCount="1">
    <brk id="28" max="16383" man="1"/>
  </rowBreaks>
  <extLst>
    <ext xmlns:x14="http://schemas.microsoft.com/office/spreadsheetml/2009/9/main" uri="{CCE6A557-97BC-4b89-ADB6-D9C93CAAB3DF}">
      <x14:dataValidations xmlns:xm="http://schemas.microsoft.com/office/excel/2006/main" count="2">
        <x14:dataValidation type="list" errorStyle="warning" allowBlank="1" showErrorMessage="1">
          <x14:formula1>
            <xm:f>Listen!$H$2:$H$8</xm:f>
          </x14:formula1>
          <xm:sqref>B33:B61</xm:sqref>
        </x14:dataValidation>
        <x14:dataValidation type="list" allowBlank="1" showErrorMessage="1">
          <x14:formula1>
            <xm:f>Allgemeines!$B$22:$B$31</xm:f>
          </x14:formula1>
          <xm:sqref>A33:A61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topLeftCell="A13" zoomScale="83" zoomScaleNormal="83" workbookViewId="0">
      <selection activeCell="C11" sqref="C11"/>
    </sheetView>
  </sheetViews>
  <sheetFormatPr baseColWidth="10" defaultColWidth="11.44140625" defaultRowHeight="13.2"/>
  <cols>
    <col min="1" max="2" width="3.33203125" style="384" customWidth="1"/>
    <col min="3" max="7" width="20.6640625" style="384" customWidth="1"/>
    <col min="8" max="8" width="45.44140625" style="384" customWidth="1"/>
    <col min="9" max="9" width="3.33203125" style="384" customWidth="1"/>
    <col min="10" max="16384" width="11.44140625" style="647"/>
  </cols>
  <sheetData>
    <row r="1" spans="1:9" ht="13.8">
      <c r="A1" s="528"/>
      <c r="B1" s="647"/>
      <c r="C1" s="648"/>
      <c r="D1" s="648"/>
      <c r="E1" s="648"/>
      <c r="F1" s="648"/>
      <c r="G1" s="648"/>
      <c r="H1" s="648"/>
      <c r="I1" s="647"/>
    </row>
    <row r="2" spans="1:9" ht="21" customHeight="1">
      <c r="A2" s="528"/>
      <c r="B2" s="649" t="s">
        <v>340</v>
      </c>
      <c r="C2" s="650"/>
      <c r="D2" s="651"/>
      <c r="E2" s="651"/>
      <c r="F2" s="651"/>
      <c r="G2" s="651"/>
      <c r="H2" s="652"/>
      <c r="I2" s="653"/>
    </row>
    <row r="3" spans="1:9" ht="13.8">
      <c r="A3" s="528"/>
      <c r="B3" s="654"/>
      <c r="C3" s="686"/>
      <c r="D3" s="655"/>
      <c r="E3" s="655"/>
      <c r="F3" s="655"/>
      <c r="G3" s="655"/>
      <c r="H3" s="656"/>
      <c r="I3" s="647"/>
    </row>
    <row r="4" spans="1:9" ht="13.8">
      <c r="A4" s="528"/>
      <c r="B4" s="657"/>
      <c r="C4" s="691" t="s">
        <v>499</v>
      </c>
      <c r="D4" s="658"/>
      <c r="E4" s="658"/>
      <c r="F4" s="658"/>
      <c r="G4" s="658"/>
      <c r="H4" s="659"/>
      <c r="I4" s="647"/>
    </row>
    <row r="5" spans="1:9" ht="13.8">
      <c r="A5" s="528"/>
      <c r="B5" s="657"/>
      <c r="C5" s="658"/>
      <c r="D5" s="658"/>
      <c r="E5" s="658"/>
      <c r="F5" s="658"/>
      <c r="G5" s="658"/>
      <c r="H5" s="659"/>
      <c r="I5" s="647"/>
    </row>
    <row r="6" spans="1:9" ht="60.6" customHeight="1">
      <c r="A6" s="528"/>
      <c r="B6" s="657"/>
      <c r="C6" s="732" t="s">
        <v>505</v>
      </c>
      <c r="D6" s="732"/>
      <c r="E6" s="732"/>
      <c r="F6" s="732"/>
      <c r="G6" s="732"/>
      <c r="H6" s="733"/>
      <c r="I6" s="647"/>
    </row>
    <row r="7" spans="1:9" ht="16.95" customHeight="1">
      <c r="A7" s="528"/>
      <c r="B7" s="657"/>
      <c r="C7" s="667"/>
      <c r="D7" s="667"/>
      <c r="E7" s="667"/>
      <c r="F7" s="667"/>
      <c r="G7" s="667"/>
      <c r="H7" s="668"/>
      <c r="I7" s="647"/>
    </row>
    <row r="8" spans="1:9" ht="13.8">
      <c r="A8" s="528"/>
      <c r="B8" s="657"/>
      <c r="C8" s="734" t="s">
        <v>506</v>
      </c>
      <c r="D8" s="734"/>
      <c r="E8" s="734"/>
      <c r="F8" s="667"/>
      <c r="G8" s="667"/>
      <c r="H8" s="668"/>
      <c r="I8" s="647"/>
    </row>
    <row r="9" spans="1:9" ht="13.8">
      <c r="A9" s="528"/>
      <c r="B9" s="657"/>
      <c r="C9" s="687"/>
      <c r="D9" s="687"/>
      <c r="E9" s="687"/>
      <c r="F9" s="667"/>
      <c r="G9" s="667"/>
      <c r="H9" s="668"/>
      <c r="I9" s="647"/>
    </row>
    <row r="10" spans="1:9" ht="13.8">
      <c r="A10" s="528"/>
      <c r="B10" s="657"/>
      <c r="C10" s="732" t="s">
        <v>507</v>
      </c>
      <c r="D10" s="732"/>
      <c r="E10" s="667"/>
      <c r="F10" s="667"/>
      <c r="G10" s="667"/>
      <c r="H10" s="668"/>
      <c r="I10" s="647"/>
    </row>
    <row r="11" spans="1:9" ht="13.8">
      <c r="A11" s="528"/>
      <c r="B11" s="657"/>
      <c r="C11" s="658"/>
      <c r="D11" s="658"/>
      <c r="E11" s="658"/>
      <c r="F11" s="658"/>
      <c r="G11" s="658"/>
      <c r="H11" s="659"/>
      <c r="I11" s="647"/>
    </row>
    <row r="12" spans="1:9" ht="13.8">
      <c r="A12" s="528"/>
      <c r="B12" s="657"/>
      <c r="C12" s="691" t="s">
        <v>346</v>
      </c>
      <c r="D12" s="647"/>
      <c r="E12" s="647"/>
      <c r="F12" s="647"/>
      <c r="G12" s="647"/>
      <c r="H12" s="660"/>
      <c r="I12" s="528"/>
    </row>
    <row r="13" spans="1:9">
      <c r="A13" s="528"/>
      <c r="B13" s="657"/>
      <c r="C13" s="647"/>
      <c r="D13" s="647"/>
      <c r="E13" s="647"/>
      <c r="F13" s="647"/>
      <c r="G13" s="647"/>
      <c r="H13" s="660"/>
      <c r="I13" s="647"/>
    </row>
    <row r="14" spans="1:9">
      <c r="A14" s="528"/>
      <c r="B14" s="657"/>
      <c r="C14" s="647" t="s">
        <v>508</v>
      </c>
      <c r="D14" s="647"/>
      <c r="E14" s="647"/>
      <c r="F14" s="647"/>
      <c r="G14" s="647"/>
      <c r="H14" s="660"/>
      <c r="I14" s="647"/>
    </row>
    <row r="15" spans="1:9">
      <c r="A15" s="528"/>
      <c r="B15" s="657"/>
      <c r="C15" s="647"/>
      <c r="D15" s="647"/>
      <c r="E15" s="647"/>
      <c r="F15" s="647"/>
      <c r="G15" s="647"/>
      <c r="H15" s="660"/>
      <c r="I15" s="647"/>
    </row>
    <row r="16" spans="1:9">
      <c r="A16" s="528"/>
      <c r="B16" s="657"/>
      <c r="C16" s="647" t="s">
        <v>516</v>
      </c>
      <c r="D16" s="647"/>
      <c r="E16" s="647"/>
      <c r="F16" s="647"/>
      <c r="G16" s="647"/>
      <c r="H16" s="660"/>
      <c r="I16" s="647"/>
    </row>
    <row r="17" spans="1:9" ht="21.6" customHeight="1">
      <c r="A17" s="528"/>
      <c r="B17" s="657"/>
      <c r="C17" s="647" t="s">
        <v>517</v>
      </c>
      <c r="D17" s="647"/>
      <c r="E17" s="647"/>
      <c r="F17" s="647"/>
      <c r="G17" s="647"/>
      <c r="H17" s="660"/>
      <c r="I17" s="647"/>
    </row>
    <row r="18" spans="1:9" ht="21.6" customHeight="1">
      <c r="A18" s="528"/>
      <c r="B18" s="657"/>
      <c r="C18" s="647" t="s">
        <v>518</v>
      </c>
      <c r="D18" s="647"/>
      <c r="E18" s="647"/>
      <c r="F18" s="647"/>
      <c r="G18" s="647"/>
      <c r="H18" s="660"/>
      <c r="I18" s="647"/>
    </row>
    <row r="19" spans="1:9" ht="40.950000000000003" customHeight="1">
      <c r="A19" s="528"/>
      <c r="B19" s="657"/>
      <c r="C19" s="730" t="s">
        <v>537</v>
      </c>
      <c r="D19" s="730"/>
      <c r="E19" s="730"/>
      <c r="F19" s="730"/>
      <c r="G19" s="730"/>
      <c r="H19" s="731"/>
      <c r="I19" s="647"/>
    </row>
    <row r="20" spans="1:9" ht="32.4" customHeight="1">
      <c r="A20" s="528"/>
      <c r="B20" s="657"/>
      <c r="C20" s="730" t="s">
        <v>540</v>
      </c>
      <c r="D20" s="730"/>
      <c r="E20" s="730"/>
      <c r="F20" s="730"/>
      <c r="G20" s="730"/>
      <c r="H20" s="731"/>
      <c r="I20" s="647"/>
    </row>
    <row r="21" spans="1:9" ht="34.200000000000003" customHeight="1">
      <c r="A21" s="528"/>
      <c r="B21" s="657"/>
      <c r="C21" s="727" t="s">
        <v>542</v>
      </c>
      <c r="D21" s="728"/>
      <c r="E21" s="728"/>
      <c r="F21" s="728"/>
      <c r="G21" s="728"/>
      <c r="H21" s="729"/>
      <c r="I21" s="647"/>
    </row>
    <row r="22" spans="1:9" ht="28.2" customHeight="1">
      <c r="A22" s="528"/>
      <c r="B22" s="657"/>
      <c r="C22" s="730" t="s">
        <v>519</v>
      </c>
      <c r="D22" s="730"/>
      <c r="E22" s="730"/>
      <c r="F22" s="730"/>
      <c r="G22" s="730"/>
      <c r="H22" s="731"/>
      <c r="I22" s="647"/>
    </row>
    <row r="23" spans="1:9" ht="33" customHeight="1">
      <c r="A23" s="528"/>
      <c r="B23" s="657"/>
      <c r="C23" s="730" t="s">
        <v>520</v>
      </c>
      <c r="D23" s="730"/>
      <c r="E23" s="730"/>
      <c r="F23" s="730"/>
      <c r="G23" s="730"/>
      <c r="H23" s="731"/>
      <c r="I23" s="647"/>
    </row>
    <row r="24" spans="1:9" ht="33" customHeight="1">
      <c r="A24" s="528"/>
      <c r="B24" s="657"/>
      <c r="C24" s="730" t="s">
        <v>575</v>
      </c>
      <c r="D24" s="730"/>
      <c r="E24" s="730"/>
      <c r="F24" s="730"/>
      <c r="G24" s="730"/>
      <c r="H24" s="731"/>
      <c r="I24" s="647"/>
    </row>
    <row r="25" spans="1:9" ht="27" customHeight="1">
      <c r="A25" s="528"/>
      <c r="B25" s="657"/>
      <c r="C25" s="730" t="s">
        <v>576</v>
      </c>
      <c r="D25" s="730"/>
      <c r="E25" s="730"/>
      <c r="F25" s="730"/>
      <c r="G25" s="730"/>
      <c r="H25" s="731"/>
      <c r="I25" s="647"/>
    </row>
    <row r="26" spans="1:9" ht="27.6" customHeight="1">
      <c r="A26" s="528"/>
      <c r="B26" s="657"/>
      <c r="C26" s="647" t="s">
        <v>515</v>
      </c>
      <c r="D26" s="647"/>
      <c r="E26" s="647"/>
      <c r="F26" s="647"/>
      <c r="G26" s="647"/>
      <c r="H26" s="660"/>
      <c r="I26" s="647"/>
    </row>
    <row r="27" spans="1:9">
      <c r="A27" s="528"/>
      <c r="B27" s="657"/>
      <c r="C27" s="647" t="s">
        <v>512</v>
      </c>
      <c r="D27" s="647"/>
      <c r="E27" s="647"/>
      <c r="F27" s="647"/>
      <c r="G27" s="647"/>
      <c r="H27" s="660"/>
      <c r="I27" s="647"/>
    </row>
    <row r="28" spans="1:9">
      <c r="A28" s="528"/>
      <c r="B28" s="657"/>
      <c r="C28" s="647" t="s">
        <v>513</v>
      </c>
      <c r="D28" s="647"/>
      <c r="E28" s="647"/>
      <c r="F28" s="647"/>
      <c r="G28" s="647"/>
      <c r="H28" s="660"/>
      <c r="I28" s="647"/>
    </row>
    <row r="29" spans="1:9">
      <c r="A29" s="528"/>
      <c r="B29" s="657"/>
      <c r="C29" s="647" t="s">
        <v>514</v>
      </c>
      <c r="D29" s="647"/>
      <c r="E29" s="647"/>
      <c r="F29" s="647"/>
      <c r="G29" s="647"/>
      <c r="H29" s="660"/>
      <c r="I29" s="647"/>
    </row>
    <row r="30" spans="1:9">
      <c r="A30" s="528"/>
      <c r="B30" s="657"/>
      <c r="C30" s="647" t="s">
        <v>550</v>
      </c>
      <c r="D30" s="647"/>
      <c r="E30" s="647"/>
      <c r="F30" s="647"/>
      <c r="G30" s="647"/>
      <c r="H30" s="660"/>
      <c r="I30" s="647"/>
    </row>
    <row r="31" spans="1:9">
      <c r="A31" s="528"/>
      <c r="B31" s="657"/>
      <c r="C31" s="647" t="s">
        <v>521</v>
      </c>
      <c r="D31" s="647"/>
      <c r="E31" s="647"/>
      <c r="F31" s="647"/>
      <c r="G31" s="647"/>
      <c r="H31" s="660"/>
      <c r="I31" s="647"/>
    </row>
    <row r="32" spans="1:9">
      <c r="A32" s="528"/>
      <c r="B32" s="657"/>
      <c r="C32" s="647" t="s">
        <v>522</v>
      </c>
      <c r="D32" s="647"/>
      <c r="E32" s="647"/>
      <c r="F32" s="647"/>
      <c r="G32" s="647"/>
      <c r="H32" s="660"/>
      <c r="I32" s="647"/>
    </row>
    <row r="33" spans="1:9">
      <c r="A33" s="528"/>
      <c r="B33" s="657"/>
      <c r="C33" s="641"/>
      <c r="D33" s="647"/>
      <c r="E33" s="647"/>
      <c r="F33" s="647"/>
      <c r="G33" s="647"/>
      <c r="H33" s="660"/>
      <c r="I33" s="647"/>
    </row>
    <row r="34" spans="1:9">
      <c r="A34" s="528"/>
      <c r="B34" s="657"/>
      <c r="C34" s="641"/>
      <c r="D34" s="647"/>
      <c r="E34" s="647"/>
      <c r="F34" s="647"/>
      <c r="G34" s="647"/>
      <c r="H34" s="660"/>
      <c r="I34" s="647"/>
    </row>
    <row r="35" spans="1:9" ht="13.8">
      <c r="A35" s="528"/>
      <c r="B35" s="657"/>
      <c r="C35" s="691" t="s">
        <v>345</v>
      </c>
      <c r="D35" s="647"/>
      <c r="E35" s="647"/>
      <c r="F35" s="647"/>
      <c r="G35" s="647"/>
      <c r="H35" s="660"/>
      <c r="I35" s="647"/>
    </row>
    <row r="36" spans="1:9">
      <c r="A36" s="528"/>
      <c r="B36" s="657"/>
      <c r="C36" s="641"/>
      <c r="D36" s="647"/>
      <c r="E36" s="647"/>
      <c r="F36" s="647"/>
      <c r="G36" s="647"/>
      <c r="H36" s="660"/>
      <c r="I36" s="647"/>
    </row>
    <row r="37" spans="1:9" ht="30" customHeight="1">
      <c r="A37" s="528"/>
      <c r="B37" s="657"/>
      <c r="C37" s="737" t="s">
        <v>486</v>
      </c>
      <c r="D37" s="737"/>
      <c r="E37" s="737"/>
      <c r="F37" s="737"/>
      <c r="G37" s="737"/>
      <c r="H37" s="738"/>
      <c r="I37" s="647"/>
    </row>
    <row r="38" spans="1:9" ht="49.5" customHeight="1">
      <c r="B38" s="661"/>
      <c r="C38" s="732" t="s">
        <v>341</v>
      </c>
      <c r="D38" s="732"/>
      <c r="E38" s="732"/>
      <c r="F38" s="732"/>
      <c r="G38" s="732"/>
      <c r="H38" s="733"/>
    </row>
    <row r="39" spans="1:9" ht="13.8">
      <c r="B39" s="661"/>
      <c r="C39" s="662"/>
      <c r="D39" s="662"/>
      <c r="E39" s="662"/>
      <c r="F39" s="662"/>
      <c r="G39" s="662"/>
      <c r="H39" s="663"/>
    </row>
    <row r="40" spans="1:9" ht="13.8">
      <c r="A40" s="528"/>
      <c r="B40" s="657"/>
      <c r="C40" s="691" t="s">
        <v>344</v>
      </c>
      <c r="D40" s="647"/>
      <c r="E40" s="647"/>
      <c r="F40" s="647"/>
      <c r="G40" s="647"/>
      <c r="H40" s="660"/>
      <c r="I40" s="647"/>
    </row>
    <row r="41" spans="1:9">
      <c r="A41" s="528"/>
      <c r="B41" s="657"/>
      <c r="C41" s="641"/>
      <c r="D41" s="647"/>
      <c r="E41" s="647"/>
      <c r="F41" s="647"/>
      <c r="G41" s="647"/>
      <c r="H41" s="660"/>
      <c r="I41" s="647"/>
    </row>
    <row r="42" spans="1:9" ht="60" customHeight="1">
      <c r="B42" s="661"/>
      <c r="C42" s="732" t="s">
        <v>534</v>
      </c>
      <c r="D42" s="732"/>
      <c r="E42" s="732"/>
      <c r="F42" s="732"/>
      <c r="G42" s="732"/>
      <c r="H42" s="733"/>
    </row>
    <row r="43" spans="1:9" ht="58.5" customHeight="1">
      <c r="B43" s="661"/>
      <c r="C43" s="732" t="s">
        <v>487</v>
      </c>
      <c r="D43" s="732"/>
      <c r="E43" s="732"/>
      <c r="F43" s="732"/>
      <c r="G43" s="732"/>
      <c r="H43" s="733"/>
    </row>
    <row r="44" spans="1:9" ht="45" customHeight="1">
      <c r="B44" s="661"/>
      <c r="C44" s="732" t="s">
        <v>488</v>
      </c>
      <c r="D44" s="732"/>
      <c r="E44" s="732"/>
      <c r="F44" s="732"/>
      <c r="G44" s="732"/>
      <c r="H44" s="733"/>
    </row>
    <row r="45" spans="1:9" ht="58.5" customHeight="1">
      <c r="B45" s="661"/>
      <c r="C45" s="732" t="s">
        <v>342</v>
      </c>
      <c r="D45" s="732"/>
      <c r="E45" s="732"/>
      <c r="F45" s="732"/>
      <c r="G45" s="732"/>
      <c r="H45" s="733"/>
    </row>
    <row r="46" spans="1:9" ht="45.75" customHeight="1">
      <c r="B46" s="661"/>
      <c r="C46" s="732" t="s">
        <v>535</v>
      </c>
      <c r="D46" s="732"/>
      <c r="E46" s="732"/>
      <c r="F46" s="732"/>
      <c r="G46" s="732"/>
      <c r="H46" s="733"/>
    </row>
    <row r="47" spans="1:9" ht="21.6" customHeight="1">
      <c r="B47" s="661"/>
      <c r="C47" s="735" t="s">
        <v>531</v>
      </c>
      <c r="D47" s="735"/>
      <c r="E47" s="735"/>
      <c r="F47" s="735"/>
      <c r="G47" s="735"/>
      <c r="H47" s="736"/>
    </row>
    <row r="48" spans="1:9" ht="18" customHeight="1">
      <c r="B48" s="661"/>
      <c r="C48" s="735" t="s">
        <v>532</v>
      </c>
      <c r="D48" s="735"/>
      <c r="E48" s="735"/>
      <c r="F48" s="735"/>
      <c r="G48" s="735"/>
      <c r="H48" s="736"/>
    </row>
    <row r="49" spans="1:9" ht="13.8">
      <c r="B49" s="661"/>
      <c r="C49" s="662"/>
      <c r="D49" s="662"/>
      <c r="E49" s="662"/>
      <c r="F49" s="662"/>
      <c r="G49" s="662"/>
      <c r="H49" s="663"/>
    </row>
    <row r="50" spans="1:9" ht="13.8">
      <c r="A50" s="528"/>
      <c r="B50" s="657"/>
      <c r="C50" s="691" t="s">
        <v>343</v>
      </c>
      <c r="D50" s="647"/>
      <c r="E50" s="647"/>
      <c r="F50" s="647"/>
      <c r="G50" s="647"/>
      <c r="H50" s="660"/>
      <c r="I50" s="647"/>
    </row>
    <row r="51" spans="1:9">
      <c r="A51" s="528"/>
      <c r="B51" s="657"/>
      <c r="C51" s="641"/>
      <c r="D51" s="647"/>
      <c r="E51" s="647"/>
      <c r="F51" s="647"/>
      <c r="G51" s="647"/>
      <c r="H51" s="660"/>
      <c r="I51" s="647"/>
    </row>
    <row r="52" spans="1:9" ht="36" customHeight="1">
      <c r="B52" s="661"/>
      <c r="C52" s="730" t="s">
        <v>536</v>
      </c>
      <c r="D52" s="730"/>
      <c r="E52" s="730"/>
      <c r="F52" s="730"/>
      <c r="G52" s="730"/>
      <c r="H52" s="730"/>
    </row>
    <row r="53" spans="1:9" ht="25.2" customHeight="1">
      <c r="B53" s="661"/>
      <c r="C53" s="739" t="s">
        <v>529</v>
      </c>
      <c r="D53" s="739"/>
      <c r="E53" s="739"/>
      <c r="F53" s="739"/>
      <c r="G53" s="739"/>
      <c r="H53" s="740"/>
    </row>
    <row r="54" spans="1:9" s="688" customFormat="1" ht="21" customHeight="1">
      <c r="A54" s="689"/>
      <c r="B54" s="690"/>
      <c r="C54" s="741" t="s">
        <v>523</v>
      </c>
      <c r="D54" s="741"/>
      <c r="E54" s="741"/>
      <c r="F54" s="741"/>
      <c r="G54" s="741"/>
      <c r="H54" s="742"/>
      <c r="I54" s="689"/>
    </row>
    <row r="55" spans="1:9" ht="34.950000000000003" customHeight="1">
      <c r="B55" s="661"/>
      <c r="C55" s="741" t="s">
        <v>524</v>
      </c>
      <c r="D55" s="741"/>
      <c r="E55" s="741"/>
      <c r="F55" s="741"/>
      <c r="G55" s="741"/>
      <c r="H55" s="742"/>
    </row>
    <row r="56" spans="1:9" ht="21.6" customHeight="1">
      <c r="B56" s="661"/>
      <c r="C56" s="741" t="s">
        <v>509</v>
      </c>
      <c r="D56" s="741"/>
      <c r="E56" s="741"/>
      <c r="F56" s="741"/>
      <c r="G56" s="741"/>
      <c r="H56" s="742"/>
    </row>
    <row r="57" spans="1:9" ht="43.2" customHeight="1">
      <c r="B57" s="661"/>
      <c r="C57" s="735" t="s">
        <v>530</v>
      </c>
      <c r="D57" s="735"/>
      <c r="E57" s="735"/>
      <c r="F57" s="735"/>
      <c r="G57" s="735"/>
      <c r="H57" s="736"/>
    </row>
    <row r="58" spans="1:9" ht="27" customHeight="1">
      <c r="B58" s="661"/>
      <c r="C58" s="743" t="s">
        <v>541</v>
      </c>
      <c r="D58" s="743"/>
      <c r="E58" s="743"/>
      <c r="F58" s="743"/>
      <c r="G58" s="743"/>
      <c r="H58" s="744"/>
    </row>
    <row r="59" spans="1:9" ht="33.6" customHeight="1">
      <c r="B59" s="661"/>
      <c r="C59" s="735" t="s">
        <v>543</v>
      </c>
      <c r="D59" s="735"/>
      <c r="E59" s="735"/>
      <c r="F59" s="735"/>
      <c r="G59" s="735"/>
      <c r="H59" s="736"/>
    </row>
    <row r="60" spans="1:9" ht="31.2" customHeight="1">
      <c r="B60" s="661"/>
      <c r="C60" s="735" t="s">
        <v>510</v>
      </c>
      <c r="D60" s="735"/>
      <c r="E60" s="735"/>
      <c r="F60" s="735"/>
      <c r="G60" s="735"/>
      <c r="H60" s="736"/>
    </row>
    <row r="61" spans="1:9" ht="31.95" customHeight="1">
      <c r="B61" s="661"/>
      <c r="C61" s="735" t="s">
        <v>511</v>
      </c>
      <c r="D61" s="735"/>
      <c r="E61" s="735"/>
      <c r="F61" s="735"/>
      <c r="G61" s="735"/>
      <c r="H61" s="736"/>
    </row>
    <row r="62" spans="1:9" ht="22.95" customHeight="1">
      <c r="B62" s="661"/>
      <c r="C62" s="735" t="s">
        <v>531</v>
      </c>
      <c r="D62" s="735"/>
      <c r="E62" s="735"/>
      <c r="F62" s="735"/>
      <c r="G62" s="735"/>
      <c r="H62" s="736"/>
    </row>
    <row r="63" spans="1:9" ht="25.95" customHeight="1">
      <c r="B63" s="661"/>
      <c r="C63" s="735" t="s">
        <v>532</v>
      </c>
      <c r="D63" s="735"/>
      <c r="E63" s="735"/>
      <c r="F63" s="735"/>
      <c r="G63" s="735"/>
      <c r="H63" s="736"/>
    </row>
    <row r="64" spans="1:9" ht="21.6" customHeight="1">
      <c r="B64" s="661"/>
      <c r="C64" s="735" t="s">
        <v>525</v>
      </c>
      <c r="D64" s="735"/>
      <c r="E64" s="735"/>
      <c r="F64" s="735"/>
      <c r="G64" s="735"/>
      <c r="H64" s="736"/>
    </row>
    <row r="65" spans="2:8" ht="24.6" customHeight="1">
      <c r="B65" s="661"/>
      <c r="C65" s="735" t="s">
        <v>526</v>
      </c>
      <c r="D65" s="735"/>
      <c r="E65" s="735"/>
      <c r="F65" s="735"/>
      <c r="G65" s="735"/>
      <c r="H65" s="736"/>
    </row>
    <row r="66" spans="2:8" ht="19.2" customHeight="1">
      <c r="B66" s="661"/>
      <c r="C66" s="735" t="s">
        <v>527</v>
      </c>
      <c r="D66" s="735"/>
      <c r="E66" s="735"/>
      <c r="F66" s="735"/>
      <c r="G66" s="735"/>
      <c r="H66" s="736"/>
    </row>
    <row r="67" spans="2:8" ht="19.95" customHeight="1">
      <c r="B67" s="661"/>
      <c r="C67" s="735" t="s">
        <v>528</v>
      </c>
      <c r="D67" s="735"/>
      <c r="E67" s="735"/>
      <c r="F67" s="735"/>
      <c r="G67" s="735"/>
      <c r="H67" s="736"/>
    </row>
    <row r="68" spans="2:8" s="384" customFormat="1" ht="13.8">
      <c r="B68" s="664"/>
      <c r="C68" s="665"/>
      <c r="D68" s="665"/>
      <c r="E68" s="665"/>
      <c r="F68" s="665"/>
      <c r="G68" s="665"/>
      <c r="H68" s="666"/>
    </row>
  </sheetData>
  <mergeCells count="35">
    <mergeCell ref="C67:H67"/>
    <mergeCell ref="C53:H53"/>
    <mergeCell ref="C54:H54"/>
    <mergeCell ref="C55:H55"/>
    <mergeCell ref="C56:H56"/>
    <mergeCell ref="C58:H58"/>
    <mergeCell ref="C59:H59"/>
    <mergeCell ref="C60:H60"/>
    <mergeCell ref="C61:H61"/>
    <mergeCell ref="C62:H62"/>
    <mergeCell ref="C63:H63"/>
    <mergeCell ref="C64:H64"/>
    <mergeCell ref="C65:H65"/>
    <mergeCell ref="C66:H66"/>
    <mergeCell ref="C57:H57"/>
    <mergeCell ref="C47:H47"/>
    <mergeCell ref="C48:H48"/>
    <mergeCell ref="C52:H52"/>
    <mergeCell ref="C25:H25"/>
    <mergeCell ref="C23:H23"/>
    <mergeCell ref="C24:H24"/>
    <mergeCell ref="C46:H46"/>
    <mergeCell ref="C37:H37"/>
    <mergeCell ref="C38:H38"/>
    <mergeCell ref="C42:H42"/>
    <mergeCell ref="C43:H43"/>
    <mergeCell ref="C44:H44"/>
    <mergeCell ref="C45:H45"/>
    <mergeCell ref="C21:H21"/>
    <mergeCell ref="C22:H22"/>
    <mergeCell ref="C19:H19"/>
    <mergeCell ref="C6:H6"/>
    <mergeCell ref="C8:E8"/>
    <mergeCell ref="C10:D10"/>
    <mergeCell ref="C20:H20"/>
  </mergeCells>
  <pageMargins left="0.70866141732283472" right="0.70866141732283472" top="0.51181102362204722" bottom="0.78740157480314965" header="0.31496062992125984" footer="0.31496062992125984"/>
  <pageSetup paperSize="8" scale="73" orientation="portrait" r:id="rId1"/>
  <headerFooter>
    <oddFooter>&amp;L&amp;D&amp;R&amp;A_&amp;F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M101"/>
  <sheetViews>
    <sheetView showGridLines="0" workbookViewId="0">
      <selection activeCell="D12" sqref="D12"/>
    </sheetView>
  </sheetViews>
  <sheetFormatPr baseColWidth="10" defaultColWidth="11.44140625" defaultRowHeight="13.2"/>
  <cols>
    <col min="1" max="1" width="10.88671875" style="476" customWidth="1"/>
    <col min="2" max="2" width="64.6640625" style="476" customWidth="1"/>
    <col min="3" max="3" width="40" style="476" customWidth="1"/>
    <col min="4" max="4" width="14.6640625" style="569" customWidth="1"/>
    <col min="5" max="5" width="19.33203125" style="476" customWidth="1"/>
    <col min="6" max="6" width="17.33203125" style="476" customWidth="1"/>
    <col min="7" max="7" width="21.33203125" style="476" customWidth="1"/>
    <col min="8" max="8" width="19.88671875" style="476" customWidth="1"/>
    <col min="9" max="18" width="17.33203125" style="476" customWidth="1"/>
    <col min="19" max="19" width="7.109375" style="477" customWidth="1"/>
    <col min="20" max="29" width="11.44140625" style="477" customWidth="1"/>
    <col min="30" max="16384" width="11.44140625" style="477"/>
  </cols>
  <sheetData>
    <row r="1" spans="1:39" ht="17.399999999999999">
      <c r="A1" s="527" t="str">
        <f>"Weiteres Anlagevermögen " &amp;Allgemeines!C12</f>
        <v>Weiteres Anlagevermögen 2021</v>
      </c>
      <c r="B1" s="477"/>
      <c r="C1" s="477"/>
      <c r="D1" s="477"/>
      <c r="E1" s="477"/>
      <c r="F1" s="477"/>
      <c r="G1" s="477"/>
      <c r="H1" s="477"/>
      <c r="I1" s="477"/>
      <c r="J1" s="477"/>
      <c r="K1" s="477"/>
      <c r="L1" s="477"/>
      <c r="M1" s="477"/>
      <c r="N1" s="477"/>
      <c r="O1" s="477"/>
      <c r="P1" s="477"/>
      <c r="Q1" s="477"/>
      <c r="R1" s="477"/>
    </row>
    <row r="2" spans="1:39" s="476" customFormat="1" ht="13.8">
      <c r="A2" s="532" t="s">
        <v>233</v>
      </c>
      <c r="B2" s="532" t="s">
        <v>234</v>
      </c>
      <c r="C2" s="549" t="s">
        <v>235</v>
      </c>
      <c r="D2" s="532" t="s">
        <v>236</v>
      </c>
      <c r="E2" s="532" t="s">
        <v>495</v>
      </c>
      <c r="F2" s="532" t="s">
        <v>496</v>
      </c>
      <c r="G2" s="532" t="s">
        <v>497</v>
      </c>
      <c r="H2" s="532" t="s">
        <v>237</v>
      </c>
      <c r="I2" s="532" t="s">
        <v>238</v>
      </c>
      <c r="J2" s="532" t="s">
        <v>239</v>
      </c>
      <c r="K2" s="532" t="s">
        <v>240</v>
      </c>
      <c r="L2" s="549" t="s">
        <v>241</v>
      </c>
      <c r="M2" s="549" t="s">
        <v>242</v>
      </c>
      <c r="N2" s="549" t="s">
        <v>243</v>
      </c>
      <c r="O2" s="549" t="s">
        <v>244</v>
      </c>
      <c r="P2" s="549" t="s">
        <v>245</v>
      </c>
      <c r="Q2" s="549" t="s">
        <v>246</v>
      </c>
      <c r="R2" s="696" t="s">
        <v>247</v>
      </c>
      <c r="S2" s="487"/>
      <c r="T2" s="487"/>
      <c r="U2" s="487"/>
      <c r="V2" s="487"/>
      <c r="W2" s="487"/>
      <c r="X2" s="487"/>
      <c r="Y2" s="487"/>
      <c r="Z2" s="487"/>
      <c r="AA2" s="487"/>
      <c r="AB2" s="487"/>
      <c r="AC2" s="487"/>
      <c r="AD2" s="487"/>
      <c r="AE2" s="487"/>
      <c r="AF2" s="487"/>
      <c r="AG2" s="487"/>
      <c r="AH2" s="487"/>
      <c r="AI2" s="487"/>
      <c r="AJ2" s="487"/>
      <c r="AK2" s="487"/>
      <c r="AL2" s="487"/>
      <c r="AM2" s="477"/>
    </row>
    <row r="3" spans="1:39" ht="13.8">
      <c r="A3" s="550" t="s">
        <v>267</v>
      </c>
      <c r="B3" s="550"/>
      <c r="C3" s="551"/>
      <c r="D3" s="552"/>
      <c r="E3" s="550" t="s">
        <v>331</v>
      </c>
      <c r="F3" s="551"/>
      <c r="G3" s="551"/>
      <c r="H3" s="551"/>
      <c r="I3" s="551"/>
      <c r="J3" s="551"/>
      <c r="K3" s="551"/>
      <c r="L3" s="551"/>
      <c r="M3" s="551"/>
      <c r="N3" s="551"/>
      <c r="O3" s="602"/>
      <c r="P3" s="602"/>
      <c r="Q3" s="602"/>
      <c r="R3" s="602"/>
    </row>
    <row r="4" spans="1:39" ht="69">
      <c r="A4" s="497" t="s">
        <v>200</v>
      </c>
      <c r="B4" s="497" t="s">
        <v>332</v>
      </c>
      <c r="C4" s="497" t="s">
        <v>333</v>
      </c>
      <c r="D4" s="497" t="s">
        <v>273</v>
      </c>
      <c r="E4" s="497" t="s">
        <v>498</v>
      </c>
      <c r="F4" s="497" t="s">
        <v>492</v>
      </c>
      <c r="G4" s="497" t="s">
        <v>538</v>
      </c>
      <c r="H4" s="497" t="s">
        <v>494</v>
      </c>
      <c r="I4" s="497" t="s">
        <v>334</v>
      </c>
      <c r="J4" s="497" t="s">
        <v>335</v>
      </c>
      <c r="K4" s="497" t="s">
        <v>336</v>
      </c>
      <c r="L4" s="497" t="s">
        <v>279</v>
      </c>
      <c r="M4" s="497" t="s">
        <v>280</v>
      </c>
      <c r="N4" s="497" t="str">
        <f>"historische AK/HK zum Stand 31.12."&amp;Allgemeines!C12</f>
        <v>historische AK/HK zum Stand 31.12.2021</v>
      </c>
      <c r="O4" s="497" t="s">
        <v>337</v>
      </c>
      <c r="P4" s="497" t="str">
        <f>"handelsrechtlicher Wertansatz zum 01.01."&amp;Allgemeines!C12</f>
        <v>handelsrechtlicher Wertansatz zum 01.01.2021</v>
      </c>
      <c r="Q4" s="497" t="str">
        <f>"Abschreibungen "&amp;Allgemeines!C12</f>
        <v>Abschreibungen 2021</v>
      </c>
      <c r="R4" s="497" t="str">
        <f>"handelsrechtlicher Wertansatz zum 31.12."&amp;Allgemeines!C12</f>
        <v>handelsrechtlicher Wertansatz zum 31.12.2021</v>
      </c>
    </row>
    <row r="5" spans="1:39" ht="13.8">
      <c r="A5" s="559"/>
      <c r="B5" s="603"/>
      <c r="C5" s="559"/>
      <c r="D5" s="560"/>
      <c r="E5" s="561"/>
      <c r="F5" s="561"/>
      <c r="G5" s="561"/>
      <c r="H5" s="685">
        <f>E5*F5/100</f>
        <v>0</v>
      </c>
      <c r="I5" s="561"/>
      <c r="J5" s="561"/>
      <c r="K5" s="561"/>
      <c r="L5" s="561"/>
      <c r="M5" s="561"/>
      <c r="N5" s="562">
        <f>SUM(H5,I5,K5,L5)-SUM(J5,M5)</f>
        <v>0</v>
      </c>
      <c r="O5" s="559"/>
      <c r="P5" s="561"/>
      <c r="Q5" s="561"/>
      <c r="R5" s="561"/>
      <c r="AD5" s="477" t="str">
        <f>IF(B5="geleistete Anzahlungen und Anlagen im Bau des Sachanlagevermögens","Zeitreihe_2","Zeitreihe_1")</f>
        <v>Zeitreihe_1</v>
      </c>
    </row>
    <row r="6" spans="1:39" ht="13.8">
      <c r="A6" s="559"/>
      <c r="B6" s="559"/>
      <c r="C6" s="559"/>
      <c r="D6" s="560"/>
      <c r="E6" s="561"/>
      <c r="F6" s="561"/>
      <c r="G6" s="561"/>
      <c r="H6" s="685">
        <f t="shared" ref="H6:H69" si="0">E6*F6/100</f>
        <v>0</v>
      </c>
      <c r="I6" s="561"/>
      <c r="J6" s="561"/>
      <c r="K6" s="561"/>
      <c r="L6" s="561"/>
      <c r="M6" s="561"/>
      <c r="N6" s="562">
        <f t="shared" ref="N6:N69" si="1">SUM(H6,I6,K6,L6)-SUM(J6,M6)</f>
        <v>0</v>
      </c>
      <c r="O6" s="559"/>
      <c r="P6" s="561"/>
      <c r="Q6" s="561"/>
      <c r="R6" s="561"/>
      <c r="AD6" s="477" t="str">
        <f t="shared" ref="AD6:AD69" si="2">IF(B6="geleistete Anzahlungen und Anlagen im Bau des Sachanlagevermögens","Zeitreihe_2","Zeitreihe_1")</f>
        <v>Zeitreihe_1</v>
      </c>
    </row>
    <row r="7" spans="1:39" ht="13.8">
      <c r="A7" s="559"/>
      <c r="B7" s="603"/>
      <c r="C7" s="559"/>
      <c r="D7" s="560"/>
      <c r="E7" s="561"/>
      <c r="F7" s="561"/>
      <c r="G7" s="561"/>
      <c r="H7" s="685">
        <f t="shared" si="0"/>
        <v>0</v>
      </c>
      <c r="I7" s="561"/>
      <c r="J7" s="561"/>
      <c r="K7" s="561"/>
      <c r="L7" s="561"/>
      <c r="M7" s="561"/>
      <c r="N7" s="562">
        <f t="shared" si="1"/>
        <v>0</v>
      </c>
      <c r="O7" s="559"/>
      <c r="P7" s="561"/>
      <c r="Q7" s="561"/>
      <c r="R7" s="561"/>
      <c r="AD7" s="477" t="str">
        <f t="shared" si="2"/>
        <v>Zeitreihe_1</v>
      </c>
    </row>
    <row r="8" spans="1:39" ht="13.8">
      <c r="A8" s="559"/>
      <c r="B8" s="559"/>
      <c r="C8" s="559"/>
      <c r="D8" s="560"/>
      <c r="E8" s="561"/>
      <c r="F8" s="561"/>
      <c r="G8" s="561"/>
      <c r="H8" s="685">
        <f t="shared" si="0"/>
        <v>0</v>
      </c>
      <c r="I8" s="561"/>
      <c r="J8" s="561"/>
      <c r="K8" s="561"/>
      <c r="L8" s="561"/>
      <c r="M8" s="561"/>
      <c r="N8" s="562">
        <f t="shared" si="1"/>
        <v>0</v>
      </c>
      <c r="O8" s="559"/>
      <c r="P8" s="561"/>
      <c r="Q8" s="561"/>
      <c r="R8" s="561"/>
      <c r="AD8" s="477" t="str">
        <f t="shared" si="2"/>
        <v>Zeitreihe_1</v>
      </c>
    </row>
    <row r="9" spans="1:39" ht="13.8">
      <c r="A9" s="559"/>
      <c r="B9" s="559"/>
      <c r="C9" s="559"/>
      <c r="D9" s="560"/>
      <c r="E9" s="561"/>
      <c r="F9" s="561"/>
      <c r="G9" s="561"/>
      <c r="H9" s="685">
        <f t="shared" si="0"/>
        <v>0</v>
      </c>
      <c r="I9" s="561"/>
      <c r="J9" s="561"/>
      <c r="K9" s="561"/>
      <c r="L9" s="561"/>
      <c r="M9" s="561"/>
      <c r="N9" s="562">
        <f t="shared" si="1"/>
        <v>0</v>
      </c>
      <c r="O9" s="559"/>
      <c r="P9" s="561"/>
      <c r="Q9" s="561"/>
      <c r="R9" s="561"/>
      <c r="AD9" s="477" t="str">
        <f t="shared" si="2"/>
        <v>Zeitreihe_1</v>
      </c>
    </row>
    <row r="10" spans="1:39" ht="13.8">
      <c r="A10" s="559"/>
      <c r="B10" s="559"/>
      <c r="C10" s="559"/>
      <c r="D10" s="560"/>
      <c r="E10" s="561"/>
      <c r="F10" s="561"/>
      <c r="G10" s="561"/>
      <c r="H10" s="685">
        <f t="shared" si="0"/>
        <v>0</v>
      </c>
      <c r="I10" s="561"/>
      <c r="J10" s="561"/>
      <c r="K10" s="561"/>
      <c r="L10" s="561"/>
      <c r="M10" s="561"/>
      <c r="N10" s="562">
        <f t="shared" si="1"/>
        <v>0</v>
      </c>
      <c r="O10" s="559"/>
      <c r="P10" s="561"/>
      <c r="Q10" s="561"/>
      <c r="R10" s="561"/>
      <c r="AD10" s="477" t="str">
        <f t="shared" si="2"/>
        <v>Zeitreihe_1</v>
      </c>
    </row>
    <row r="11" spans="1:39" ht="13.8">
      <c r="A11" s="559"/>
      <c r="B11" s="559"/>
      <c r="C11" s="559"/>
      <c r="D11" s="560"/>
      <c r="E11" s="561"/>
      <c r="F11" s="561"/>
      <c r="G11" s="561"/>
      <c r="H11" s="685">
        <f t="shared" si="0"/>
        <v>0</v>
      </c>
      <c r="I11" s="561"/>
      <c r="J11" s="561"/>
      <c r="K11" s="561"/>
      <c r="L11" s="561"/>
      <c r="M11" s="561"/>
      <c r="N11" s="562">
        <f t="shared" si="1"/>
        <v>0</v>
      </c>
      <c r="O11" s="559"/>
      <c r="P11" s="561"/>
      <c r="Q11" s="561"/>
      <c r="R11" s="561"/>
      <c r="AD11" s="477" t="str">
        <f t="shared" si="2"/>
        <v>Zeitreihe_1</v>
      </c>
    </row>
    <row r="12" spans="1:39" ht="13.8">
      <c r="A12" s="559"/>
      <c r="B12" s="559"/>
      <c r="C12" s="559"/>
      <c r="D12" s="560"/>
      <c r="E12" s="561"/>
      <c r="F12" s="561"/>
      <c r="G12" s="561"/>
      <c r="H12" s="685">
        <f t="shared" si="0"/>
        <v>0</v>
      </c>
      <c r="I12" s="561"/>
      <c r="J12" s="561"/>
      <c r="K12" s="561"/>
      <c r="L12" s="561"/>
      <c r="M12" s="561"/>
      <c r="N12" s="562">
        <f t="shared" si="1"/>
        <v>0</v>
      </c>
      <c r="O12" s="559"/>
      <c r="P12" s="561"/>
      <c r="Q12" s="561"/>
      <c r="R12" s="561"/>
      <c r="AD12" s="477" t="str">
        <f t="shared" si="2"/>
        <v>Zeitreihe_1</v>
      </c>
    </row>
    <row r="13" spans="1:39" ht="13.8">
      <c r="A13" s="559"/>
      <c r="B13" s="559"/>
      <c r="C13" s="559"/>
      <c r="D13" s="560"/>
      <c r="E13" s="561"/>
      <c r="F13" s="561"/>
      <c r="G13" s="561"/>
      <c r="H13" s="685">
        <f t="shared" si="0"/>
        <v>0</v>
      </c>
      <c r="I13" s="561"/>
      <c r="J13" s="561"/>
      <c r="K13" s="561"/>
      <c r="L13" s="561"/>
      <c r="M13" s="561"/>
      <c r="N13" s="562">
        <f t="shared" si="1"/>
        <v>0</v>
      </c>
      <c r="O13" s="559"/>
      <c r="P13" s="561"/>
      <c r="Q13" s="561"/>
      <c r="R13" s="561"/>
      <c r="AD13" s="477" t="str">
        <f t="shared" si="2"/>
        <v>Zeitreihe_1</v>
      </c>
    </row>
    <row r="14" spans="1:39" ht="13.8">
      <c r="A14" s="559"/>
      <c r="B14" s="559"/>
      <c r="C14" s="559"/>
      <c r="D14" s="560"/>
      <c r="E14" s="561"/>
      <c r="F14" s="561"/>
      <c r="G14" s="561"/>
      <c r="H14" s="685">
        <f t="shared" si="0"/>
        <v>0</v>
      </c>
      <c r="I14" s="561"/>
      <c r="J14" s="561"/>
      <c r="K14" s="561"/>
      <c r="L14" s="561"/>
      <c r="M14" s="561"/>
      <c r="N14" s="562">
        <f t="shared" si="1"/>
        <v>0</v>
      </c>
      <c r="O14" s="559"/>
      <c r="P14" s="561"/>
      <c r="Q14" s="561"/>
      <c r="R14" s="561"/>
      <c r="AD14" s="477" t="str">
        <f t="shared" si="2"/>
        <v>Zeitreihe_1</v>
      </c>
    </row>
    <row r="15" spans="1:39" ht="13.8">
      <c r="A15" s="559"/>
      <c r="B15" s="559"/>
      <c r="C15" s="559"/>
      <c r="D15" s="560"/>
      <c r="E15" s="561"/>
      <c r="F15" s="561"/>
      <c r="G15" s="561"/>
      <c r="H15" s="685">
        <f t="shared" si="0"/>
        <v>0</v>
      </c>
      <c r="I15" s="561"/>
      <c r="J15" s="561"/>
      <c r="K15" s="561"/>
      <c r="L15" s="561"/>
      <c r="M15" s="561"/>
      <c r="N15" s="562">
        <f t="shared" si="1"/>
        <v>0</v>
      </c>
      <c r="O15" s="559"/>
      <c r="P15" s="561"/>
      <c r="Q15" s="561"/>
      <c r="R15" s="561"/>
      <c r="AD15" s="477" t="str">
        <f t="shared" si="2"/>
        <v>Zeitreihe_1</v>
      </c>
    </row>
    <row r="16" spans="1:39" ht="13.8">
      <c r="A16" s="559"/>
      <c r="B16" s="559"/>
      <c r="C16" s="559"/>
      <c r="D16" s="560"/>
      <c r="E16" s="561"/>
      <c r="F16" s="561"/>
      <c r="G16" s="561"/>
      <c r="H16" s="685">
        <f t="shared" si="0"/>
        <v>0</v>
      </c>
      <c r="I16" s="561"/>
      <c r="J16" s="561"/>
      <c r="K16" s="561"/>
      <c r="L16" s="561"/>
      <c r="M16" s="561"/>
      <c r="N16" s="562">
        <f t="shared" si="1"/>
        <v>0</v>
      </c>
      <c r="O16" s="559"/>
      <c r="P16" s="561"/>
      <c r="Q16" s="561"/>
      <c r="R16" s="561"/>
      <c r="AD16" s="477" t="str">
        <f t="shared" si="2"/>
        <v>Zeitreihe_1</v>
      </c>
    </row>
    <row r="17" spans="1:30" ht="13.8">
      <c r="A17" s="559"/>
      <c r="B17" s="559"/>
      <c r="C17" s="559"/>
      <c r="D17" s="560"/>
      <c r="E17" s="561"/>
      <c r="F17" s="561"/>
      <c r="G17" s="561"/>
      <c r="H17" s="685">
        <f t="shared" si="0"/>
        <v>0</v>
      </c>
      <c r="I17" s="561"/>
      <c r="J17" s="561"/>
      <c r="K17" s="561"/>
      <c r="L17" s="561"/>
      <c r="M17" s="561"/>
      <c r="N17" s="562">
        <f t="shared" si="1"/>
        <v>0</v>
      </c>
      <c r="O17" s="559"/>
      <c r="P17" s="561"/>
      <c r="Q17" s="561"/>
      <c r="R17" s="561"/>
      <c r="AD17" s="477" t="str">
        <f t="shared" si="2"/>
        <v>Zeitreihe_1</v>
      </c>
    </row>
    <row r="18" spans="1:30" ht="13.8">
      <c r="A18" s="559"/>
      <c r="B18" s="559"/>
      <c r="C18" s="604"/>
      <c r="D18" s="560"/>
      <c r="E18" s="561"/>
      <c r="F18" s="561"/>
      <c r="G18" s="561"/>
      <c r="H18" s="685">
        <f t="shared" si="0"/>
        <v>0</v>
      </c>
      <c r="I18" s="561"/>
      <c r="J18" s="561"/>
      <c r="K18" s="561"/>
      <c r="L18" s="561"/>
      <c r="M18" s="561"/>
      <c r="N18" s="562">
        <f t="shared" si="1"/>
        <v>0</v>
      </c>
      <c r="O18" s="559"/>
      <c r="P18" s="561"/>
      <c r="Q18" s="561"/>
      <c r="R18" s="561"/>
      <c r="AD18" s="477" t="str">
        <f t="shared" si="2"/>
        <v>Zeitreihe_1</v>
      </c>
    </row>
    <row r="19" spans="1:30" ht="13.8">
      <c r="A19" s="559"/>
      <c r="B19" s="559"/>
      <c r="C19" s="559"/>
      <c r="D19" s="560"/>
      <c r="E19" s="561"/>
      <c r="F19" s="561"/>
      <c r="G19" s="561"/>
      <c r="H19" s="685">
        <f t="shared" si="0"/>
        <v>0</v>
      </c>
      <c r="I19" s="561"/>
      <c r="J19" s="561"/>
      <c r="K19" s="561"/>
      <c r="L19" s="561"/>
      <c r="M19" s="561"/>
      <c r="N19" s="562">
        <f t="shared" si="1"/>
        <v>0</v>
      </c>
      <c r="O19" s="559"/>
      <c r="P19" s="561"/>
      <c r="Q19" s="561"/>
      <c r="R19" s="561"/>
      <c r="AD19" s="477" t="str">
        <f t="shared" si="2"/>
        <v>Zeitreihe_1</v>
      </c>
    </row>
    <row r="20" spans="1:30" ht="13.8">
      <c r="A20" s="559"/>
      <c r="B20" s="559"/>
      <c r="C20" s="559"/>
      <c r="D20" s="560"/>
      <c r="E20" s="561"/>
      <c r="F20" s="561"/>
      <c r="G20" s="561"/>
      <c r="H20" s="685">
        <f t="shared" si="0"/>
        <v>0</v>
      </c>
      <c r="I20" s="561"/>
      <c r="J20" s="561"/>
      <c r="K20" s="561"/>
      <c r="L20" s="561"/>
      <c r="M20" s="561"/>
      <c r="N20" s="562">
        <f t="shared" si="1"/>
        <v>0</v>
      </c>
      <c r="O20" s="559"/>
      <c r="P20" s="561"/>
      <c r="Q20" s="561"/>
      <c r="R20" s="561"/>
      <c r="AD20" s="477" t="str">
        <f t="shared" si="2"/>
        <v>Zeitreihe_1</v>
      </c>
    </row>
    <row r="21" spans="1:30" ht="13.8">
      <c r="A21" s="559"/>
      <c r="B21" s="559"/>
      <c r="C21" s="559"/>
      <c r="D21" s="560"/>
      <c r="E21" s="561"/>
      <c r="F21" s="561"/>
      <c r="G21" s="561"/>
      <c r="H21" s="685">
        <f t="shared" si="0"/>
        <v>0</v>
      </c>
      <c r="I21" s="561"/>
      <c r="J21" s="561"/>
      <c r="K21" s="561"/>
      <c r="L21" s="561"/>
      <c r="M21" s="561"/>
      <c r="N21" s="562">
        <f t="shared" si="1"/>
        <v>0</v>
      </c>
      <c r="O21" s="559"/>
      <c r="P21" s="561"/>
      <c r="Q21" s="561"/>
      <c r="R21" s="561"/>
      <c r="AD21" s="477" t="str">
        <f t="shared" si="2"/>
        <v>Zeitreihe_1</v>
      </c>
    </row>
    <row r="22" spans="1:30" ht="13.8">
      <c r="A22" s="559"/>
      <c r="B22" s="559"/>
      <c r="C22" s="559"/>
      <c r="D22" s="560"/>
      <c r="E22" s="561"/>
      <c r="F22" s="561"/>
      <c r="G22" s="561"/>
      <c r="H22" s="685">
        <f t="shared" si="0"/>
        <v>0</v>
      </c>
      <c r="I22" s="561"/>
      <c r="J22" s="561"/>
      <c r="K22" s="561"/>
      <c r="L22" s="561"/>
      <c r="M22" s="561"/>
      <c r="N22" s="562">
        <f t="shared" si="1"/>
        <v>0</v>
      </c>
      <c r="O22" s="559"/>
      <c r="P22" s="561"/>
      <c r="Q22" s="561"/>
      <c r="R22" s="561"/>
      <c r="AD22" s="477" t="str">
        <f t="shared" si="2"/>
        <v>Zeitreihe_1</v>
      </c>
    </row>
    <row r="23" spans="1:30" ht="13.8">
      <c r="A23" s="559"/>
      <c r="B23" s="559"/>
      <c r="C23" s="559"/>
      <c r="D23" s="560"/>
      <c r="E23" s="561"/>
      <c r="F23" s="561"/>
      <c r="G23" s="561"/>
      <c r="H23" s="685">
        <f t="shared" si="0"/>
        <v>0</v>
      </c>
      <c r="I23" s="561"/>
      <c r="J23" s="561"/>
      <c r="K23" s="561"/>
      <c r="L23" s="561"/>
      <c r="M23" s="561"/>
      <c r="N23" s="562">
        <f t="shared" si="1"/>
        <v>0</v>
      </c>
      <c r="O23" s="559"/>
      <c r="P23" s="561"/>
      <c r="Q23" s="561"/>
      <c r="R23" s="561"/>
      <c r="AD23" s="477" t="str">
        <f t="shared" si="2"/>
        <v>Zeitreihe_1</v>
      </c>
    </row>
    <row r="24" spans="1:30" ht="13.8">
      <c r="A24" s="559"/>
      <c r="B24" s="559"/>
      <c r="C24" s="559"/>
      <c r="D24" s="560"/>
      <c r="E24" s="561"/>
      <c r="F24" s="561"/>
      <c r="G24" s="561"/>
      <c r="H24" s="685">
        <f t="shared" si="0"/>
        <v>0</v>
      </c>
      <c r="I24" s="561"/>
      <c r="J24" s="561"/>
      <c r="K24" s="561"/>
      <c r="L24" s="561"/>
      <c r="M24" s="561"/>
      <c r="N24" s="562">
        <f t="shared" si="1"/>
        <v>0</v>
      </c>
      <c r="O24" s="559"/>
      <c r="P24" s="561"/>
      <c r="Q24" s="561"/>
      <c r="R24" s="561"/>
      <c r="AD24" s="477" t="str">
        <f t="shared" si="2"/>
        <v>Zeitreihe_1</v>
      </c>
    </row>
    <row r="25" spans="1:30" ht="13.8">
      <c r="A25" s="559"/>
      <c r="B25" s="559"/>
      <c r="C25" s="559"/>
      <c r="D25" s="560"/>
      <c r="E25" s="561"/>
      <c r="F25" s="561"/>
      <c r="G25" s="561"/>
      <c r="H25" s="685">
        <f t="shared" si="0"/>
        <v>0</v>
      </c>
      <c r="I25" s="561"/>
      <c r="J25" s="561"/>
      <c r="K25" s="561"/>
      <c r="L25" s="561"/>
      <c r="M25" s="561"/>
      <c r="N25" s="562">
        <f t="shared" si="1"/>
        <v>0</v>
      </c>
      <c r="O25" s="559"/>
      <c r="P25" s="561"/>
      <c r="Q25" s="561"/>
      <c r="R25" s="561"/>
      <c r="AD25" s="477" t="str">
        <f t="shared" si="2"/>
        <v>Zeitreihe_1</v>
      </c>
    </row>
    <row r="26" spans="1:30" ht="13.8">
      <c r="A26" s="559"/>
      <c r="B26" s="559"/>
      <c r="C26" s="559"/>
      <c r="D26" s="560"/>
      <c r="E26" s="561"/>
      <c r="F26" s="561"/>
      <c r="G26" s="561"/>
      <c r="H26" s="685">
        <f t="shared" si="0"/>
        <v>0</v>
      </c>
      <c r="I26" s="561"/>
      <c r="J26" s="561"/>
      <c r="K26" s="561"/>
      <c r="L26" s="561"/>
      <c r="M26" s="561"/>
      <c r="N26" s="562">
        <f t="shared" si="1"/>
        <v>0</v>
      </c>
      <c r="O26" s="559"/>
      <c r="P26" s="561"/>
      <c r="Q26" s="561"/>
      <c r="R26" s="561"/>
      <c r="AD26" s="477" t="str">
        <f t="shared" si="2"/>
        <v>Zeitreihe_1</v>
      </c>
    </row>
    <row r="27" spans="1:30" ht="13.8">
      <c r="A27" s="559"/>
      <c r="B27" s="559"/>
      <c r="C27" s="559"/>
      <c r="D27" s="560"/>
      <c r="E27" s="561"/>
      <c r="F27" s="561"/>
      <c r="G27" s="561"/>
      <c r="H27" s="685">
        <f t="shared" si="0"/>
        <v>0</v>
      </c>
      <c r="I27" s="561"/>
      <c r="J27" s="561"/>
      <c r="K27" s="561"/>
      <c r="L27" s="561"/>
      <c r="M27" s="561"/>
      <c r="N27" s="562">
        <f t="shared" si="1"/>
        <v>0</v>
      </c>
      <c r="O27" s="559"/>
      <c r="P27" s="561"/>
      <c r="Q27" s="561"/>
      <c r="R27" s="561"/>
      <c r="AD27" s="477" t="str">
        <f t="shared" si="2"/>
        <v>Zeitreihe_1</v>
      </c>
    </row>
    <row r="28" spans="1:30" ht="13.8">
      <c r="A28" s="559"/>
      <c r="B28" s="559"/>
      <c r="C28" s="559"/>
      <c r="D28" s="560"/>
      <c r="E28" s="561"/>
      <c r="F28" s="561"/>
      <c r="G28" s="561"/>
      <c r="H28" s="685">
        <f t="shared" si="0"/>
        <v>0</v>
      </c>
      <c r="I28" s="561"/>
      <c r="J28" s="561"/>
      <c r="K28" s="561"/>
      <c r="L28" s="561"/>
      <c r="M28" s="561"/>
      <c r="N28" s="562">
        <f t="shared" si="1"/>
        <v>0</v>
      </c>
      <c r="O28" s="559"/>
      <c r="P28" s="561"/>
      <c r="Q28" s="561"/>
      <c r="R28" s="561"/>
      <c r="AD28" s="477" t="str">
        <f t="shared" si="2"/>
        <v>Zeitreihe_1</v>
      </c>
    </row>
    <row r="29" spans="1:30" ht="13.8">
      <c r="A29" s="559"/>
      <c r="B29" s="559"/>
      <c r="C29" s="559"/>
      <c r="D29" s="560"/>
      <c r="E29" s="561"/>
      <c r="F29" s="561"/>
      <c r="G29" s="561"/>
      <c r="H29" s="685">
        <f t="shared" si="0"/>
        <v>0</v>
      </c>
      <c r="I29" s="561"/>
      <c r="J29" s="561"/>
      <c r="K29" s="561"/>
      <c r="L29" s="561"/>
      <c r="M29" s="561"/>
      <c r="N29" s="562">
        <f t="shared" si="1"/>
        <v>0</v>
      </c>
      <c r="O29" s="559"/>
      <c r="P29" s="561"/>
      <c r="Q29" s="561"/>
      <c r="R29" s="561"/>
      <c r="AD29" s="477" t="str">
        <f t="shared" si="2"/>
        <v>Zeitreihe_1</v>
      </c>
    </row>
    <row r="30" spans="1:30" ht="13.8">
      <c r="A30" s="559"/>
      <c r="B30" s="559"/>
      <c r="C30" s="559"/>
      <c r="D30" s="560"/>
      <c r="E30" s="561"/>
      <c r="F30" s="561"/>
      <c r="G30" s="561"/>
      <c r="H30" s="685">
        <f t="shared" si="0"/>
        <v>0</v>
      </c>
      <c r="I30" s="561"/>
      <c r="J30" s="561"/>
      <c r="K30" s="561"/>
      <c r="L30" s="561"/>
      <c r="M30" s="561"/>
      <c r="N30" s="562">
        <f t="shared" si="1"/>
        <v>0</v>
      </c>
      <c r="O30" s="559"/>
      <c r="P30" s="561"/>
      <c r="Q30" s="561"/>
      <c r="R30" s="561"/>
      <c r="AD30" s="477" t="str">
        <f t="shared" si="2"/>
        <v>Zeitreihe_1</v>
      </c>
    </row>
    <row r="31" spans="1:30" ht="13.8">
      <c r="A31" s="559"/>
      <c r="B31" s="559"/>
      <c r="C31" s="559"/>
      <c r="D31" s="560"/>
      <c r="E31" s="561"/>
      <c r="F31" s="561"/>
      <c r="G31" s="561"/>
      <c r="H31" s="685">
        <f t="shared" si="0"/>
        <v>0</v>
      </c>
      <c r="I31" s="561"/>
      <c r="J31" s="561"/>
      <c r="K31" s="561"/>
      <c r="L31" s="561"/>
      <c r="M31" s="561"/>
      <c r="N31" s="562">
        <f t="shared" si="1"/>
        <v>0</v>
      </c>
      <c r="O31" s="559"/>
      <c r="P31" s="561"/>
      <c r="Q31" s="561"/>
      <c r="R31" s="561"/>
      <c r="AD31" s="477" t="str">
        <f t="shared" si="2"/>
        <v>Zeitreihe_1</v>
      </c>
    </row>
    <row r="32" spans="1:30" ht="13.8">
      <c r="A32" s="559"/>
      <c r="B32" s="559"/>
      <c r="C32" s="559"/>
      <c r="D32" s="560"/>
      <c r="E32" s="561"/>
      <c r="F32" s="561"/>
      <c r="G32" s="561"/>
      <c r="H32" s="685">
        <f t="shared" si="0"/>
        <v>0</v>
      </c>
      <c r="I32" s="561"/>
      <c r="J32" s="561"/>
      <c r="K32" s="561"/>
      <c r="L32" s="561"/>
      <c r="M32" s="561"/>
      <c r="N32" s="562">
        <f t="shared" si="1"/>
        <v>0</v>
      </c>
      <c r="O32" s="559"/>
      <c r="P32" s="561"/>
      <c r="Q32" s="561"/>
      <c r="R32" s="561"/>
      <c r="AD32" s="477" t="str">
        <f t="shared" si="2"/>
        <v>Zeitreihe_1</v>
      </c>
    </row>
    <row r="33" spans="1:30" ht="13.8">
      <c r="A33" s="559"/>
      <c r="B33" s="559"/>
      <c r="C33" s="559"/>
      <c r="D33" s="560"/>
      <c r="E33" s="561"/>
      <c r="F33" s="561"/>
      <c r="G33" s="561"/>
      <c r="H33" s="685">
        <f t="shared" si="0"/>
        <v>0</v>
      </c>
      <c r="I33" s="561"/>
      <c r="J33" s="561"/>
      <c r="K33" s="561"/>
      <c r="L33" s="561"/>
      <c r="M33" s="561"/>
      <c r="N33" s="562">
        <f t="shared" si="1"/>
        <v>0</v>
      </c>
      <c r="O33" s="559"/>
      <c r="P33" s="561"/>
      <c r="Q33" s="561"/>
      <c r="R33" s="561"/>
      <c r="AD33" s="477" t="str">
        <f t="shared" si="2"/>
        <v>Zeitreihe_1</v>
      </c>
    </row>
    <row r="34" spans="1:30" ht="13.8">
      <c r="A34" s="559"/>
      <c r="B34" s="559"/>
      <c r="C34" s="559"/>
      <c r="D34" s="560"/>
      <c r="E34" s="561"/>
      <c r="F34" s="561"/>
      <c r="G34" s="561"/>
      <c r="H34" s="685">
        <f t="shared" si="0"/>
        <v>0</v>
      </c>
      <c r="I34" s="561"/>
      <c r="J34" s="561"/>
      <c r="K34" s="561"/>
      <c r="L34" s="561"/>
      <c r="M34" s="561"/>
      <c r="N34" s="562">
        <f t="shared" si="1"/>
        <v>0</v>
      </c>
      <c r="O34" s="559"/>
      <c r="P34" s="561"/>
      <c r="Q34" s="561"/>
      <c r="R34" s="561"/>
      <c r="AD34" s="477" t="str">
        <f t="shared" si="2"/>
        <v>Zeitreihe_1</v>
      </c>
    </row>
    <row r="35" spans="1:30" ht="13.8">
      <c r="A35" s="559"/>
      <c r="B35" s="559"/>
      <c r="C35" s="559"/>
      <c r="D35" s="560"/>
      <c r="E35" s="561"/>
      <c r="F35" s="561"/>
      <c r="G35" s="561"/>
      <c r="H35" s="685">
        <f t="shared" si="0"/>
        <v>0</v>
      </c>
      <c r="I35" s="561"/>
      <c r="J35" s="561"/>
      <c r="K35" s="561"/>
      <c r="L35" s="561"/>
      <c r="M35" s="561"/>
      <c r="N35" s="562">
        <f t="shared" si="1"/>
        <v>0</v>
      </c>
      <c r="O35" s="559"/>
      <c r="P35" s="561"/>
      <c r="Q35" s="561"/>
      <c r="R35" s="561"/>
      <c r="AD35" s="477" t="str">
        <f t="shared" si="2"/>
        <v>Zeitreihe_1</v>
      </c>
    </row>
    <row r="36" spans="1:30" ht="13.8">
      <c r="A36" s="559"/>
      <c r="B36" s="559"/>
      <c r="C36" s="559"/>
      <c r="D36" s="560"/>
      <c r="E36" s="561"/>
      <c r="F36" s="561"/>
      <c r="G36" s="561"/>
      <c r="H36" s="685">
        <f t="shared" si="0"/>
        <v>0</v>
      </c>
      <c r="I36" s="561"/>
      <c r="J36" s="561"/>
      <c r="K36" s="561"/>
      <c r="L36" s="561"/>
      <c r="M36" s="561"/>
      <c r="N36" s="562">
        <f t="shared" si="1"/>
        <v>0</v>
      </c>
      <c r="O36" s="559"/>
      <c r="P36" s="561"/>
      <c r="Q36" s="561"/>
      <c r="R36" s="561"/>
      <c r="AD36" s="477" t="str">
        <f t="shared" si="2"/>
        <v>Zeitreihe_1</v>
      </c>
    </row>
    <row r="37" spans="1:30" ht="13.8">
      <c r="A37" s="559"/>
      <c r="B37" s="559"/>
      <c r="C37" s="559"/>
      <c r="D37" s="560"/>
      <c r="E37" s="561"/>
      <c r="F37" s="561"/>
      <c r="G37" s="561"/>
      <c r="H37" s="685">
        <f t="shared" si="0"/>
        <v>0</v>
      </c>
      <c r="I37" s="561"/>
      <c r="J37" s="561"/>
      <c r="K37" s="561"/>
      <c r="L37" s="561"/>
      <c r="M37" s="561"/>
      <c r="N37" s="562">
        <f t="shared" si="1"/>
        <v>0</v>
      </c>
      <c r="O37" s="559"/>
      <c r="P37" s="561"/>
      <c r="Q37" s="561"/>
      <c r="R37" s="561"/>
      <c r="AD37" s="477" t="str">
        <f t="shared" si="2"/>
        <v>Zeitreihe_1</v>
      </c>
    </row>
    <row r="38" spans="1:30" ht="13.8">
      <c r="A38" s="559"/>
      <c r="B38" s="559"/>
      <c r="C38" s="559"/>
      <c r="D38" s="560"/>
      <c r="E38" s="561"/>
      <c r="F38" s="561"/>
      <c r="G38" s="561"/>
      <c r="H38" s="685">
        <f t="shared" si="0"/>
        <v>0</v>
      </c>
      <c r="I38" s="561"/>
      <c r="J38" s="561"/>
      <c r="K38" s="561"/>
      <c r="L38" s="561"/>
      <c r="M38" s="561"/>
      <c r="N38" s="562">
        <f t="shared" si="1"/>
        <v>0</v>
      </c>
      <c r="O38" s="559"/>
      <c r="P38" s="561"/>
      <c r="Q38" s="561"/>
      <c r="R38" s="561"/>
      <c r="AD38" s="477" t="str">
        <f t="shared" si="2"/>
        <v>Zeitreihe_1</v>
      </c>
    </row>
    <row r="39" spans="1:30" ht="13.8">
      <c r="A39" s="559"/>
      <c r="B39" s="559"/>
      <c r="C39" s="559"/>
      <c r="D39" s="560"/>
      <c r="E39" s="561"/>
      <c r="F39" s="561"/>
      <c r="G39" s="561"/>
      <c r="H39" s="685">
        <f t="shared" si="0"/>
        <v>0</v>
      </c>
      <c r="I39" s="561"/>
      <c r="J39" s="561"/>
      <c r="K39" s="561"/>
      <c r="L39" s="561"/>
      <c r="M39" s="561"/>
      <c r="N39" s="562">
        <f t="shared" si="1"/>
        <v>0</v>
      </c>
      <c r="O39" s="559"/>
      <c r="P39" s="561"/>
      <c r="Q39" s="561"/>
      <c r="R39" s="561"/>
      <c r="AD39" s="477" t="str">
        <f t="shared" si="2"/>
        <v>Zeitreihe_1</v>
      </c>
    </row>
    <row r="40" spans="1:30" ht="13.8">
      <c r="A40" s="559"/>
      <c r="B40" s="559"/>
      <c r="C40" s="559"/>
      <c r="D40" s="560"/>
      <c r="E40" s="561"/>
      <c r="F40" s="561"/>
      <c r="G40" s="561"/>
      <c r="H40" s="685">
        <f t="shared" si="0"/>
        <v>0</v>
      </c>
      <c r="I40" s="561"/>
      <c r="J40" s="561"/>
      <c r="K40" s="561"/>
      <c r="L40" s="561"/>
      <c r="M40" s="561"/>
      <c r="N40" s="562">
        <f t="shared" si="1"/>
        <v>0</v>
      </c>
      <c r="O40" s="559"/>
      <c r="P40" s="561"/>
      <c r="Q40" s="561"/>
      <c r="R40" s="561"/>
      <c r="AD40" s="477" t="str">
        <f t="shared" si="2"/>
        <v>Zeitreihe_1</v>
      </c>
    </row>
    <row r="41" spans="1:30" ht="13.8">
      <c r="A41" s="559"/>
      <c r="B41" s="559"/>
      <c r="C41" s="559"/>
      <c r="D41" s="560"/>
      <c r="E41" s="561"/>
      <c r="F41" s="561"/>
      <c r="G41" s="561"/>
      <c r="H41" s="685">
        <f t="shared" si="0"/>
        <v>0</v>
      </c>
      <c r="I41" s="561"/>
      <c r="J41" s="561"/>
      <c r="K41" s="561"/>
      <c r="L41" s="561"/>
      <c r="M41" s="561"/>
      <c r="N41" s="562">
        <f t="shared" si="1"/>
        <v>0</v>
      </c>
      <c r="O41" s="559"/>
      <c r="P41" s="561"/>
      <c r="Q41" s="561"/>
      <c r="R41" s="561"/>
      <c r="AD41" s="477" t="str">
        <f t="shared" si="2"/>
        <v>Zeitreihe_1</v>
      </c>
    </row>
    <row r="42" spans="1:30" ht="13.8">
      <c r="A42" s="559"/>
      <c r="B42" s="559"/>
      <c r="C42" s="559"/>
      <c r="D42" s="560"/>
      <c r="E42" s="561"/>
      <c r="F42" s="561"/>
      <c r="G42" s="561"/>
      <c r="H42" s="685">
        <f t="shared" si="0"/>
        <v>0</v>
      </c>
      <c r="I42" s="561"/>
      <c r="J42" s="561"/>
      <c r="K42" s="561"/>
      <c r="L42" s="561"/>
      <c r="M42" s="561"/>
      <c r="N42" s="562">
        <f t="shared" si="1"/>
        <v>0</v>
      </c>
      <c r="O42" s="559"/>
      <c r="P42" s="561"/>
      <c r="Q42" s="561"/>
      <c r="R42" s="561"/>
      <c r="AD42" s="477" t="str">
        <f t="shared" si="2"/>
        <v>Zeitreihe_1</v>
      </c>
    </row>
    <row r="43" spans="1:30" ht="13.8">
      <c r="A43" s="559"/>
      <c r="B43" s="559"/>
      <c r="C43" s="559"/>
      <c r="D43" s="560"/>
      <c r="E43" s="561"/>
      <c r="F43" s="561"/>
      <c r="G43" s="561"/>
      <c r="H43" s="685">
        <f t="shared" si="0"/>
        <v>0</v>
      </c>
      <c r="I43" s="561"/>
      <c r="J43" s="561"/>
      <c r="K43" s="561"/>
      <c r="L43" s="561"/>
      <c r="M43" s="561"/>
      <c r="N43" s="562">
        <f t="shared" si="1"/>
        <v>0</v>
      </c>
      <c r="O43" s="559"/>
      <c r="P43" s="561"/>
      <c r="Q43" s="561"/>
      <c r="R43" s="561"/>
      <c r="AD43" s="477" t="str">
        <f t="shared" si="2"/>
        <v>Zeitreihe_1</v>
      </c>
    </row>
    <row r="44" spans="1:30" ht="13.8">
      <c r="A44" s="559"/>
      <c r="B44" s="559"/>
      <c r="C44" s="559"/>
      <c r="D44" s="560"/>
      <c r="E44" s="561"/>
      <c r="F44" s="561"/>
      <c r="G44" s="561"/>
      <c r="H44" s="685">
        <f t="shared" si="0"/>
        <v>0</v>
      </c>
      <c r="I44" s="561"/>
      <c r="J44" s="561"/>
      <c r="K44" s="561"/>
      <c r="L44" s="561"/>
      <c r="M44" s="561"/>
      <c r="N44" s="562">
        <f t="shared" si="1"/>
        <v>0</v>
      </c>
      <c r="O44" s="559"/>
      <c r="P44" s="561"/>
      <c r="Q44" s="561"/>
      <c r="R44" s="561"/>
      <c r="AD44" s="477" t="str">
        <f t="shared" si="2"/>
        <v>Zeitreihe_1</v>
      </c>
    </row>
    <row r="45" spans="1:30" ht="13.8">
      <c r="A45" s="559"/>
      <c r="B45" s="559"/>
      <c r="C45" s="559"/>
      <c r="D45" s="560"/>
      <c r="E45" s="561"/>
      <c r="F45" s="561"/>
      <c r="G45" s="561"/>
      <c r="H45" s="685">
        <f t="shared" si="0"/>
        <v>0</v>
      </c>
      <c r="I45" s="561"/>
      <c r="J45" s="561"/>
      <c r="K45" s="561"/>
      <c r="L45" s="561"/>
      <c r="M45" s="561"/>
      <c r="N45" s="562">
        <f t="shared" si="1"/>
        <v>0</v>
      </c>
      <c r="O45" s="559"/>
      <c r="P45" s="561"/>
      <c r="Q45" s="561"/>
      <c r="R45" s="561"/>
      <c r="AD45" s="477" t="str">
        <f t="shared" si="2"/>
        <v>Zeitreihe_1</v>
      </c>
    </row>
    <row r="46" spans="1:30" ht="13.8">
      <c r="A46" s="559"/>
      <c r="B46" s="559"/>
      <c r="C46" s="559"/>
      <c r="D46" s="560"/>
      <c r="E46" s="561"/>
      <c r="F46" s="561"/>
      <c r="G46" s="561"/>
      <c r="H46" s="685">
        <f t="shared" si="0"/>
        <v>0</v>
      </c>
      <c r="I46" s="561"/>
      <c r="J46" s="561"/>
      <c r="K46" s="561"/>
      <c r="L46" s="561"/>
      <c r="M46" s="561"/>
      <c r="N46" s="562">
        <f t="shared" si="1"/>
        <v>0</v>
      </c>
      <c r="O46" s="559"/>
      <c r="P46" s="561"/>
      <c r="Q46" s="561"/>
      <c r="R46" s="561"/>
      <c r="AD46" s="477" t="str">
        <f t="shared" si="2"/>
        <v>Zeitreihe_1</v>
      </c>
    </row>
    <row r="47" spans="1:30" ht="13.8">
      <c r="A47" s="559"/>
      <c r="B47" s="559"/>
      <c r="C47" s="559"/>
      <c r="D47" s="560"/>
      <c r="E47" s="561"/>
      <c r="F47" s="561"/>
      <c r="G47" s="561"/>
      <c r="H47" s="685">
        <f t="shared" si="0"/>
        <v>0</v>
      </c>
      <c r="I47" s="561"/>
      <c r="J47" s="561"/>
      <c r="K47" s="561"/>
      <c r="L47" s="561"/>
      <c r="M47" s="561"/>
      <c r="N47" s="562">
        <f t="shared" si="1"/>
        <v>0</v>
      </c>
      <c r="O47" s="559"/>
      <c r="P47" s="561"/>
      <c r="Q47" s="561"/>
      <c r="R47" s="561"/>
      <c r="AD47" s="477" t="str">
        <f t="shared" si="2"/>
        <v>Zeitreihe_1</v>
      </c>
    </row>
    <row r="48" spans="1:30" ht="13.8">
      <c r="A48" s="559"/>
      <c r="B48" s="559"/>
      <c r="C48" s="559"/>
      <c r="D48" s="560"/>
      <c r="E48" s="561"/>
      <c r="F48" s="561"/>
      <c r="G48" s="561"/>
      <c r="H48" s="685">
        <f t="shared" si="0"/>
        <v>0</v>
      </c>
      <c r="I48" s="561"/>
      <c r="J48" s="561"/>
      <c r="K48" s="561"/>
      <c r="L48" s="561"/>
      <c r="M48" s="561"/>
      <c r="N48" s="562">
        <f t="shared" si="1"/>
        <v>0</v>
      </c>
      <c r="O48" s="559"/>
      <c r="P48" s="561"/>
      <c r="Q48" s="561"/>
      <c r="R48" s="561"/>
      <c r="AD48" s="477" t="str">
        <f t="shared" si="2"/>
        <v>Zeitreihe_1</v>
      </c>
    </row>
    <row r="49" spans="1:30" ht="13.8">
      <c r="A49" s="559"/>
      <c r="B49" s="559"/>
      <c r="C49" s="559"/>
      <c r="D49" s="560"/>
      <c r="E49" s="561"/>
      <c r="F49" s="561"/>
      <c r="G49" s="561"/>
      <c r="H49" s="685">
        <f t="shared" si="0"/>
        <v>0</v>
      </c>
      <c r="I49" s="561"/>
      <c r="J49" s="561"/>
      <c r="K49" s="561"/>
      <c r="L49" s="561"/>
      <c r="M49" s="561"/>
      <c r="N49" s="562">
        <f t="shared" si="1"/>
        <v>0</v>
      </c>
      <c r="O49" s="559"/>
      <c r="P49" s="561"/>
      <c r="Q49" s="561"/>
      <c r="R49" s="561"/>
      <c r="AD49" s="477" t="str">
        <f t="shared" si="2"/>
        <v>Zeitreihe_1</v>
      </c>
    </row>
    <row r="50" spans="1:30" ht="13.8">
      <c r="A50" s="559"/>
      <c r="B50" s="559"/>
      <c r="C50" s="559"/>
      <c r="D50" s="560"/>
      <c r="E50" s="561"/>
      <c r="F50" s="561"/>
      <c r="G50" s="561"/>
      <c r="H50" s="685">
        <f t="shared" si="0"/>
        <v>0</v>
      </c>
      <c r="I50" s="561"/>
      <c r="J50" s="561"/>
      <c r="K50" s="561"/>
      <c r="L50" s="561"/>
      <c r="M50" s="561"/>
      <c r="N50" s="562">
        <f t="shared" si="1"/>
        <v>0</v>
      </c>
      <c r="O50" s="559"/>
      <c r="P50" s="561"/>
      <c r="Q50" s="561"/>
      <c r="R50" s="561"/>
      <c r="AD50" s="477" t="str">
        <f t="shared" si="2"/>
        <v>Zeitreihe_1</v>
      </c>
    </row>
    <row r="51" spans="1:30" ht="13.8">
      <c r="A51" s="559"/>
      <c r="B51" s="559"/>
      <c r="C51" s="559"/>
      <c r="D51" s="560"/>
      <c r="E51" s="561"/>
      <c r="F51" s="561"/>
      <c r="G51" s="561"/>
      <c r="H51" s="685">
        <f t="shared" si="0"/>
        <v>0</v>
      </c>
      <c r="I51" s="561"/>
      <c r="J51" s="561"/>
      <c r="K51" s="561"/>
      <c r="L51" s="561"/>
      <c r="M51" s="561"/>
      <c r="N51" s="562">
        <f t="shared" si="1"/>
        <v>0</v>
      </c>
      <c r="O51" s="559"/>
      <c r="P51" s="561"/>
      <c r="Q51" s="561"/>
      <c r="R51" s="561"/>
      <c r="AD51" s="477" t="str">
        <f t="shared" si="2"/>
        <v>Zeitreihe_1</v>
      </c>
    </row>
    <row r="52" spans="1:30" ht="13.8">
      <c r="A52" s="559"/>
      <c r="B52" s="559"/>
      <c r="C52" s="559"/>
      <c r="D52" s="560"/>
      <c r="E52" s="561"/>
      <c r="F52" s="561"/>
      <c r="G52" s="561"/>
      <c r="H52" s="685">
        <f t="shared" si="0"/>
        <v>0</v>
      </c>
      <c r="I52" s="561"/>
      <c r="J52" s="561"/>
      <c r="K52" s="561"/>
      <c r="L52" s="561"/>
      <c r="M52" s="561"/>
      <c r="N52" s="562">
        <f t="shared" si="1"/>
        <v>0</v>
      </c>
      <c r="O52" s="559"/>
      <c r="P52" s="561"/>
      <c r="Q52" s="561"/>
      <c r="R52" s="561"/>
      <c r="AD52" s="477" t="str">
        <f t="shared" si="2"/>
        <v>Zeitreihe_1</v>
      </c>
    </row>
    <row r="53" spans="1:30" ht="13.8">
      <c r="A53" s="559"/>
      <c r="B53" s="559"/>
      <c r="C53" s="559"/>
      <c r="D53" s="560"/>
      <c r="E53" s="561"/>
      <c r="F53" s="561"/>
      <c r="G53" s="561"/>
      <c r="H53" s="685">
        <f t="shared" si="0"/>
        <v>0</v>
      </c>
      <c r="I53" s="561"/>
      <c r="J53" s="561"/>
      <c r="K53" s="561"/>
      <c r="L53" s="561"/>
      <c r="M53" s="561"/>
      <c r="N53" s="562">
        <f t="shared" si="1"/>
        <v>0</v>
      </c>
      <c r="O53" s="559"/>
      <c r="P53" s="561"/>
      <c r="Q53" s="561"/>
      <c r="R53" s="561"/>
      <c r="AD53" s="477" t="str">
        <f t="shared" si="2"/>
        <v>Zeitreihe_1</v>
      </c>
    </row>
    <row r="54" spans="1:30" ht="13.8">
      <c r="A54" s="559"/>
      <c r="B54" s="559"/>
      <c r="C54" s="559"/>
      <c r="D54" s="560"/>
      <c r="E54" s="561"/>
      <c r="F54" s="561"/>
      <c r="G54" s="561"/>
      <c r="H54" s="685">
        <f t="shared" si="0"/>
        <v>0</v>
      </c>
      <c r="I54" s="561"/>
      <c r="J54" s="561"/>
      <c r="K54" s="561"/>
      <c r="L54" s="561"/>
      <c r="M54" s="561"/>
      <c r="N54" s="562">
        <f t="shared" si="1"/>
        <v>0</v>
      </c>
      <c r="O54" s="559"/>
      <c r="P54" s="561"/>
      <c r="Q54" s="561"/>
      <c r="R54" s="561"/>
      <c r="AD54" s="477" t="str">
        <f t="shared" si="2"/>
        <v>Zeitreihe_1</v>
      </c>
    </row>
    <row r="55" spans="1:30" ht="13.8">
      <c r="A55" s="559"/>
      <c r="B55" s="559"/>
      <c r="C55" s="559"/>
      <c r="D55" s="560"/>
      <c r="E55" s="561"/>
      <c r="F55" s="561"/>
      <c r="G55" s="561"/>
      <c r="H55" s="685">
        <f t="shared" si="0"/>
        <v>0</v>
      </c>
      <c r="I55" s="561"/>
      <c r="J55" s="561"/>
      <c r="K55" s="561"/>
      <c r="L55" s="561"/>
      <c r="M55" s="561"/>
      <c r="N55" s="562">
        <f t="shared" si="1"/>
        <v>0</v>
      </c>
      <c r="O55" s="559"/>
      <c r="P55" s="561"/>
      <c r="Q55" s="561"/>
      <c r="R55" s="561"/>
      <c r="AD55" s="477" t="str">
        <f t="shared" si="2"/>
        <v>Zeitreihe_1</v>
      </c>
    </row>
    <row r="56" spans="1:30" ht="13.8">
      <c r="A56" s="559"/>
      <c r="B56" s="559"/>
      <c r="C56" s="559"/>
      <c r="D56" s="560"/>
      <c r="E56" s="561"/>
      <c r="F56" s="561"/>
      <c r="G56" s="561"/>
      <c r="H56" s="685">
        <f t="shared" si="0"/>
        <v>0</v>
      </c>
      <c r="I56" s="561"/>
      <c r="J56" s="561"/>
      <c r="K56" s="561"/>
      <c r="L56" s="561"/>
      <c r="M56" s="561"/>
      <c r="N56" s="562">
        <f t="shared" si="1"/>
        <v>0</v>
      </c>
      <c r="O56" s="559"/>
      <c r="P56" s="561"/>
      <c r="Q56" s="561"/>
      <c r="R56" s="561"/>
      <c r="AD56" s="477" t="str">
        <f t="shared" si="2"/>
        <v>Zeitreihe_1</v>
      </c>
    </row>
    <row r="57" spans="1:30" ht="13.8">
      <c r="A57" s="559"/>
      <c r="B57" s="559"/>
      <c r="C57" s="559"/>
      <c r="D57" s="560"/>
      <c r="E57" s="561"/>
      <c r="F57" s="561"/>
      <c r="G57" s="561"/>
      <c r="H57" s="685">
        <f t="shared" si="0"/>
        <v>0</v>
      </c>
      <c r="I57" s="561"/>
      <c r="J57" s="561"/>
      <c r="K57" s="561"/>
      <c r="L57" s="561"/>
      <c r="M57" s="561"/>
      <c r="N57" s="562">
        <f t="shared" si="1"/>
        <v>0</v>
      </c>
      <c r="O57" s="559"/>
      <c r="P57" s="561"/>
      <c r="Q57" s="561"/>
      <c r="R57" s="561"/>
      <c r="AD57" s="477" t="str">
        <f t="shared" si="2"/>
        <v>Zeitreihe_1</v>
      </c>
    </row>
    <row r="58" spans="1:30" ht="13.8">
      <c r="A58" s="559"/>
      <c r="B58" s="559"/>
      <c r="C58" s="559"/>
      <c r="D58" s="560"/>
      <c r="E58" s="561"/>
      <c r="F58" s="561"/>
      <c r="G58" s="561"/>
      <c r="H58" s="685">
        <f t="shared" si="0"/>
        <v>0</v>
      </c>
      <c r="I58" s="561"/>
      <c r="J58" s="561"/>
      <c r="K58" s="561"/>
      <c r="L58" s="561"/>
      <c r="M58" s="561"/>
      <c r="N58" s="562">
        <f t="shared" si="1"/>
        <v>0</v>
      </c>
      <c r="O58" s="559"/>
      <c r="P58" s="561"/>
      <c r="Q58" s="561"/>
      <c r="R58" s="561"/>
      <c r="AD58" s="477" t="str">
        <f t="shared" si="2"/>
        <v>Zeitreihe_1</v>
      </c>
    </row>
    <row r="59" spans="1:30" ht="13.8">
      <c r="A59" s="559"/>
      <c r="B59" s="559"/>
      <c r="C59" s="559"/>
      <c r="D59" s="560"/>
      <c r="E59" s="561"/>
      <c r="F59" s="561"/>
      <c r="G59" s="561"/>
      <c r="H59" s="685">
        <f t="shared" si="0"/>
        <v>0</v>
      </c>
      <c r="I59" s="561"/>
      <c r="J59" s="561"/>
      <c r="K59" s="561"/>
      <c r="L59" s="561"/>
      <c r="M59" s="561"/>
      <c r="N59" s="562">
        <f t="shared" si="1"/>
        <v>0</v>
      </c>
      <c r="O59" s="559"/>
      <c r="P59" s="561"/>
      <c r="Q59" s="561"/>
      <c r="R59" s="561"/>
      <c r="AD59" s="477" t="str">
        <f t="shared" si="2"/>
        <v>Zeitreihe_1</v>
      </c>
    </row>
    <row r="60" spans="1:30" ht="13.8">
      <c r="A60" s="559"/>
      <c r="B60" s="559"/>
      <c r="C60" s="559"/>
      <c r="D60" s="560"/>
      <c r="E60" s="561"/>
      <c r="F60" s="561"/>
      <c r="G60" s="561"/>
      <c r="H60" s="685">
        <f t="shared" si="0"/>
        <v>0</v>
      </c>
      <c r="I60" s="561"/>
      <c r="J60" s="561"/>
      <c r="K60" s="561"/>
      <c r="L60" s="561"/>
      <c r="M60" s="561"/>
      <c r="N60" s="562">
        <f t="shared" si="1"/>
        <v>0</v>
      </c>
      <c r="O60" s="559"/>
      <c r="P60" s="561"/>
      <c r="Q60" s="561"/>
      <c r="R60" s="561"/>
      <c r="AD60" s="477" t="str">
        <f t="shared" si="2"/>
        <v>Zeitreihe_1</v>
      </c>
    </row>
    <row r="61" spans="1:30" ht="13.8">
      <c r="A61" s="559"/>
      <c r="B61" s="559"/>
      <c r="C61" s="559"/>
      <c r="D61" s="560"/>
      <c r="E61" s="561"/>
      <c r="F61" s="561"/>
      <c r="G61" s="561"/>
      <c r="H61" s="685">
        <f t="shared" si="0"/>
        <v>0</v>
      </c>
      <c r="I61" s="561"/>
      <c r="J61" s="561"/>
      <c r="K61" s="561"/>
      <c r="L61" s="561"/>
      <c r="M61" s="561"/>
      <c r="N61" s="562">
        <f t="shared" si="1"/>
        <v>0</v>
      </c>
      <c r="O61" s="559"/>
      <c r="P61" s="561"/>
      <c r="Q61" s="561"/>
      <c r="R61" s="561"/>
      <c r="AD61" s="477" t="str">
        <f t="shared" si="2"/>
        <v>Zeitreihe_1</v>
      </c>
    </row>
    <row r="62" spans="1:30" ht="13.8">
      <c r="A62" s="559"/>
      <c r="B62" s="559"/>
      <c r="C62" s="559"/>
      <c r="D62" s="560"/>
      <c r="E62" s="561"/>
      <c r="F62" s="561"/>
      <c r="G62" s="561"/>
      <c r="H62" s="685">
        <f t="shared" si="0"/>
        <v>0</v>
      </c>
      <c r="I62" s="561"/>
      <c r="J62" s="561"/>
      <c r="K62" s="561"/>
      <c r="L62" s="561"/>
      <c r="M62" s="561"/>
      <c r="N62" s="562">
        <f t="shared" si="1"/>
        <v>0</v>
      </c>
      <c r="O62" s="559"/>
      <c r="P62" s="561"/>
      <c r="Q62" s="561"/>
      <c r="R62" s="561"/>
      <c r="AD62" s="477" t="str">
        <f t="shared" si="2"/>
        <v>Zeitreihe_1</v>
      </c>
    </row>
    <row r="63" spans="1:30" ht="13.8">
      <c r="A63" s="559"/>
      <c r="B63" s="559"/>
      <c r="C63" s="559"/>
      <c r="D63" s="560"/>
      <c r="E63" s="561"/>
      <c r="F63" s="561"/>
      <c r="G63" s="561"/>
      <c r="H63" s="685">
        <f t="shared" si="0"/>
        <v>0</v>
      </c>
      <c r="I63" s="561"/>
      <c r="J63" s="561"/>
      <c r="K63" s="561"/>
      <c r="L63" s="561"/>
      <c r="M63" s="561"/>
      <c r="N63" s="562">
        <f t="shared" si="1"/>
        <v>0</v>
      </c>
      <c r="O63" s="559"/>
      <c r="P63" s="561"/>
      <c r="Q63" s="561"/>
      <c r="R63" s="561"/>
      <c r="AD63" s="477" t="str">
        <f t="shared" si="2"/>
        <v>Zeitreihe_1</v>
      </c>
    </row>
    <row r="64" spans="1:30" ht="13.8">
      <c r="A64" s="559"/>
      <c r="B64" s="559"/>
      <c r="C64" s="559"/>
      <c r="D64" s="560"/>
      <c r="E64" s="561"/>
      <c r="F64" s="561"/>
      <c r="G64" s="561"/>
      <c r="H64" s="685">
        <f t="shared" si="0"/>
        <v>0</v>
      </c>
      <c r="I64" s="561"/>
      <c r="J64" s="561"/>
      <c r="K64" s="561"/>
      <c r="L64" s="561"/>
      <c r="M64" s="561"/>
      <c r="N64" s="562">
        <f t="shared" si="1"/>
        <v>0</v>
      </c>
      <c r="O64" s="559"/>
      <c r="P64" s="561"/>
      <c r="Q64" s="561"/>
      <c r="R64" s="561"/>
      <c r="AD64" s="477" t="str">
        <f t="shared" si="2"/>
        <v>Zeitreihe_1</v>
      </c>
    </row>
    <row r="65" spans="1:30" ht="13.8">
      <c r="A65" s="559"/>
      <c r="B65" s="559"/>
      <c r="C65" s="559"/>
      <c r="D65" s="560"/>
      <c r="E65" s="561"/>
      <c r="F65" s="561"/>
      <c r="G65" s="561"/>
      <c r="H65" s="685">
        <f t="shared" si="0"/>
        <v>0</v>
      </c>
      <c r="I65" s="561"/>
      <c r="J65" s="561"/>
      <c r="K65" s="561"/>
      <c r="L65" s="561"/>
      <c r="M65" s="561"/>
      <c r="N65" s="562">
        <f t="shared" si="1"/>
        <v>0</v>
      </c>
      <c r="O65" s="559"/>
      <c r="P65" s="561"/>
      <c r="Q65" s="561"/>
      <c r="R65" s="561"/>
      <c r="AD65" s="477" t="str">
        <f t="shared" si="2"/>
        <v>Zeitreihe_1</v>
      </c>
    </row>
    <row r="66" spans="1:30" ht="13.8">
      <c r="A66" s="559"/>
      <c r="B66" s="559"/>
      <c r="C66" s="559"/>
      <c r="D66" s="560"/>
      <c r="E66" s="561"/>
      <c r="F66" s="561"/>
      <c r="G66" s="561"/>
      <c r="H66" s="685">
        <f t="shared" si="0"/>
        <v>0</v>
      </c>
      <c r="I66" s="561"/>
      <c r="J66" s="561"/>
      <c r="K66" s="561"/>
      <c r="L66" s="561"/>
      <c r="M66" s="561"/>
      <c r="N66" s="562">
        <f t="shared" si="1"/>
        <v>0</v>
      </c>
      <c r="O66" s="559"/>
      <c r="P66" s="561"/>
      <c r="Q66" s="561"/>
      <c r="R66" s="561"/>
      <c r="AD66" s="477" t="str">
        <f t="shared" si="2"/>
        <v>Zeitreihe_1</v>
      </c>
    </row>
    <row r="67" spans="1:30" ht="13.8">
      <c r="A67" s="559"/>
      <c r="B67" s="559"/>
      <c r="C67" s="559"/>
      <c r="D67" s="560"/>
      <c r="E67" s="561"/>
      <c r="F67" s="561"/>
      <c r="G67" s="561"/>
      <c r="H67" s="685">
        <f t="shared" si="0"/>
        <v>0</v>
      </c>
      <c r="I67" s="561"/>
      <c r="J67" s="561"/>
      <c r="K67" s="561"/>
      <c r="L67" s="561"/>
      <c r="M67" s="561"/>
      <c r="N67" s="562">
        <f t="shared" si="1"/>
        <v>0</v>
      </c>
      <c r="O67" s="559"/>
      <c r="P67" s="561"/>
      <c r="Q67" s="561"/>
      <c r="R67" s="561"/>
      <c r="AD67" s="477" t="str">
        <f t="shared" si="2"/>
        <v>Zeitreihe_1</v>
      </c>
    </row>
    <row r="68" spans="1:30" ht="13.8">
      <c r="A68" s="559"/>
      <c r="B68" s="559"/>
      <c r="C68" s="559"/>
      <c r="D68" s="560"/>
      <c r="E68" s="561"/>
      <c r="F68" s="561"/>
      <c r="G68" s="561"/>
      <c r="H68" s="685">
        <f t="shared" si="0"/>
        <v>0</v>
      </c>
      <c r="I68" s="561"/>
      <c r="J68" s="561"/>
      <c r="K68" s="561"/>
      <c r="L68" s="561"/>
      <c r="M68" s="561"/>
      <c r="N68" s="562">
        <f t="shared" si="1"/>
        <v>0</v>
      </c>
      <c r="O68" s="559"/>
      <c r="P68" s="561"/>
      <c r="Q68" s="561"/>
      <c r="R68" s="561"/>
      <c r="AD68" s="477" t="str">
        <f t="shared" si="2"/>
        <v>Zeitreihe_1</v>
      </c>
    </row>
    <row r="69" spans="1:30" ht="13.8">
      <c r="A69" s="559"/>
      <c r="B69" s="559"/>
      <c r="C69" s="559"/>
      <c r="D69" s="560"/>
      <c r="E69" s="561"/>
      <c r="F69" s="561"/>
      <c r="G69" s="561"/>
      <c r="H69" s="685">
        <f t="shared" si="0"/>
        <v>0</v>
      </c>
      <c r="I69" s="561"/>
      <c r="J69" s="561"/>
      <c r="K69" s="561"/>
      <c r="L69" s="561"/>
      <c r="M69" s="561"/>
      <c r="N69" s="562">
        <f t="shared" si="1"/>
        <v>0</v>
      </c>
      <c r="O69" s="559"/>
      <c r="P69" s="561"/>
      <c r="Q69" s="561"/>
      <c r="R69" s="561"/>
      <c r="AD69" s="477" t="str">
        <f t="shared" si="2"/>
        <v>Zeitreihe_1</v>
      </c>
    </row>
    <row r="70" spans="1:30" ht="13.8">
      <c r="A70" s="559"/>
      <c r="B70" s="559"/>
      <c r="C70" s="559"/>
      <c r="D70" s="560"/>
      <c r="E70" s="561"/>
      <c r="F70" s="561"/>
      <c r="G70" s="561"/>
      <c r="H70" s="685">
        <f t="shared" ref="H70:H100" si="3">E70*F70/100</f>
        <v>0</v>
      </c>
      <c r="I70" s="561"/>
      <c r="J70" s="561"/>
      <c r="K70" s="561"/>
      <c r="L70" s="561"/>
      <c r="M70" s="561"/>
      <c r="N70" s="562">
        <f t="shared" ref="N70:N100" si="4">SUM(H70,I70,K70,L70)-SUM(J70,M70)</f>
        <v>0</v>
      </c>
      <c r="O70" s="559"/>
      <c r="P70" s="561"/>
      <c r="Q70" s="561"/>
      <c r="R70" s="561"/>
      <c r="AD70" s="477" t="str">
        <f t="shared" ref="AD70:AD100" si="5">IF(B70="geleistete Anzahlungen und Anlagen im Bau des Sachanlagevermögens","Zeitreihe_2","Zeitreihe_1")</f>
        <v>Zeitreihe_1</v>
      </c>
    </row>
    <row r="71" spans="1:30" ht="13.8">
      <c r="A71" s="559"/>
      <c r="B71" s="559"/>
      <c r="C71" s="559"/>
      <c r="D71" s="560"/>
      <c r="E71" s="561"/>
      <c r="F71" s="561"/>
      <c r="G71" s="561"/>
      <c r="H71" s="685">
        <f t="shared" si="3"/>
        <v>0</v>
      </c>
      <c r="I71" s="561"/>
      <c r="J71" s="561"/>
      <c r="K71" s="561"/>
      <c r="L71" s="561"/>
      <c r="M71" s="561"/>
      <c r="N71" s="562">
        <f t="shared" si="4"/>
        <v>0</v>
      </c>
      <c r="O71" s="559"/>
      <c r="P71" s="561"/>
      <c r="Q71" s="561"/>
      <c r="R71" s="561"/>
      <c r="AD71" s="477" t="str">
        <f t="shared" si="5"/>
        <v>Zeitreihe_1</v>
      </c>
    </row>
    <row r="72" spans="1:30" ht="13.8">
      <c r="A72" s="559"/>
      <c r="B72" s="559"/>
      <c r="C72" s="559"/>
      <c r="D72" s="560"/>
      <c r="E72" s="561"/>
      <c r="F72" s="561"/>
      <c r="G72" s="561"/>
      <c r="H72" s="685">
        <f t="shared" si="3"/>
        <v>0</v>
      </c>
      <c r="I72" s="561"/>
      <c r="J72" s="561"/>
      <c r="K72" s="561"/>
      <c r="L72" s="561"/>
      <c r="M72" s="561"/>
      <c r="N72" s="562">
        <f t="shared" si="4"/>
        <v>0</v>
      </c>
      <c r="O72" s="559"/>
      <c r="P72" s="561"/>
      <c r="Q72" s="561"/>
      <c r="R72" s="561"/>
      <c r="AD72" s="477" t="str">
        <f t="shared" si="5"/>
        <v>Zeitreihe_1</v>
      </c>
    </row>
    <row r="73" spans="1:30" ht="13.8">
      <c r="A73" s="559"/>
      <c r="B73" s="559"/>
      <c r="C73" s="559"/>
      <c r="D73" s="560"/>
      <c r="E73" s="561"/>
      <c r="F73" s="561"/>
      <c r="G73" s="561"/>
      <c r="H73" s="685">
        <f t="shared" si="3"/>
        <v>0</v>
      </c>
      <c r="I73" s="561"/>
      <c r="J73" s="561"/>
      <c r="K73" s="561"/>
      <c r="L73" s="561"/>
      <c r="M73" s="561"/>
      <c r="N73" s="562">
        <f t="shared" si="4"/>
        <v>0</v>
      </c>
      <c r="O73" s="559"/>
      <c r="P73" s="561"/>
      <c r="Q73" s="561"/>
      <c r="R73" s="561"/>
      <c r="AD73" s="477" t="str">
        <f t="shared" si="5"/>
        <v>Zeitreihe_1</v>
      </c>
    </row>
    <row r="74" spans="1:30" ht="13.8">
      <c r="A74" s="559"/>
      <c r="B74" s="559"/>
      <c r="C74" s="559"/>
      <c r="D74" s="560"/>
      <c r="E74" s="561"/>
      <c r="F74" s="561"/>
      <c r="G74" s="561"/>
      <c r="H74" s="685">
        <f t="shared" si="3"/>
        <v>0</v>
      </c>
      <c r="I74" s="561"/>
      <c r="J74" s="561"/>
      <c r="K74" s="561"/>
      <c r="L74" s="561"/>
      <c r="M74" s="561"/>
      <c r="N74" s="562">
        <f t="shared" si="4"/>
        <v>0</v>
      </c>
      <c r="O74" s="559"/>
      <c r="P74" s="561"/>
      <c r="Q74" s="561"/>
      <c r="R74" s="561"/>
      <c r="AD74" s="477" t="str">
        <f t="shared" si="5"/>
        <v>Zeitreihe_1</v>
      </c>
    </row>
    <row r="75" spans="1:30" ht="13.8">
      <c r="A75" s="559"/>
      <c r="B75" s="559"/>
      <c r="C75" s="559"/>
      <c r="D75" s="560"/>
      <c r="E75" s="561"/>
      <c r="F75" s="561"/>
      <c r="G75" s="561"/>
      <c r="H75" s="685">
        <f t="shared" si="3"/>
        <v>0</v>
      </c>
      <c r="I75" s="561"/>
      <c r="J75" s="561"/>
      <c r="K75" s="561"/>
      <c r="L75" s="561"/>
      <c r="M75" s="561"/>
      <c r="N75" s="562">
        <f t="shared" si="4"/>
        <v>0</v>
      </c>
      <c r="O75" s="559"/>
      <c r="P75" s="561"/>
      <c r="Q75" s="561"/>
      <c r="R75" s="561"/>
      <c r="AD75" s="477" t="str">
        <f t="shared" si="5"/>
        <v>Zeitreihe_1</v>
      </c>
    </row>
    <row r="76" spans="1:30" ht="13.8">
      <c r="A76" s="559"/>
      <c r="B76" s="559"/>
      <c r="C76" s="559"/>
      <c r="D76" s="560"/>
      <c r="E76" s="561"/>
      <c r="F76" s="561"/>
      <c r="G76" s="561"/>
      <c r="H76" s="685">
        <f t="shared" si="3"/>
        <v>0</v>
      </c>
      <c r="I76" s="561"/>
      <c r="J76" s="561"/>
      <c r="K76" s="561"/>
      <c r="L76" s="561"/>
      <c r="M76" s="561"/>
      <c r="N76" s="562">
        <f t="shared" si="4"/>
        <v>0</v>
      </c>
      <c r="O76" s="559"/>
      <c r="P76" s="561"/>
      <c r="Q76" s="561"/>
      <c r="R76" s="561"/>
      <c r="AD76" s="477" t="str">
        <f t="shared" si="5"/>
        <v>Zeitreihe_1</v>
      </c>
    </row>
    <row r="77" spans="1:30" ht="13.8">
      <c r="A77" s="559"/>
      <c r="B77" s="559"/>
      <c r="C77" s="559"/>
      <c r="D77" s="560"/>
      <c r="E77" s="561"/>
      <c r="F77" s="561"/>
      <c r="G77" s="561"/>
      <c r="H77" s="685">
        <f t="shared" si="3"/>
        <v>0</v>
      </c>
      <c r="I77" s="561"/>
      <c r="J77" s="561"/>
      <c r="K77" s="561"/>
      <c r="L77" s="561"/>
      <c r="M77" s="561"/>
      <c r="N77" s="562">
        <f t="shared" si="4"/>
        <v>0</v>
      </c>
      <c r="O77" s="559"/>
      <c r="P77" s="561"/>
      <c r="Q77" s="561"/>
      <c r="R77" s="561"/>
      <c r="AD77" s="477" t="str">
        <f t="shared" si="5"/>
        <v>Zeitreihe_1</v>
      </c>
    </row>
    <row r="78" spans="1:30" ht="13.8">
      <c r="A78" s="559"/>
      <c r="B78" s="559"/>
      <c r="C78" s="559"/>
      <c r="D78" s="560"/>
      <c r="E78" s="561"/>
      <c r="F78" s="561"/>
      <c r="G78" s="561"/>
      <c r="H78" s="685">
        <f t="shared" si="3"/>
        <v>0</v>
      </c>
      <c r="I78" s="561"/>
      <c r="J78" s="561"/>
      <c r="K78" s="561"/>
      <c r="L78" s="561"/>
      <c r="M78" s="561"/>
      <c r="N78" s="562">
        <f t="shared" si="4"/>
        <v>0</v>
      </c>
      <c r="O78" s="559"/>
      <c r="P78" s="561"/>
      <c r="Q78" s="561"/>
      <c r="R78" s="561"/>
      <c r="AD78" s="477" t="str">
        <f t="shared" si="5"/>
        <v>Zeitreihe_1</v>
      </c>
    </row>
    <row r="79" spans="1:30" ht="13.8">
      <c r="A79" s="559"/>
      <c r="B79" s="559"/>
      <c r="C79" s="559"/>
      <c r="D79" s="560"/>
      <c r="E79" s="561"/>
      <c r="F79" s="561"/>
      <c r="G79" s="561"/>
      <c r="H79" s="685">
        <f t="shared" si="3"/>
        <v>0</v>
      </c>
      <c r="I79" s="561"/>
      <c r="J79" s="561"/>
      <c r="K79" s="561"/>
      <c r="L79" s="561"/>
      <c r="M79" s="561"/>
      <c r="N79" s="562">
        <f t="shared" si="4"/>
        <v>0</v>
      </c>
      <c r="O79" s="559"/>
      <c r="P79" s="561"/>
      <c r="Q79" s="561"/>
      <c r="R79" s="561"/>
      <c r="AD79" s="477" t="str">
        <f t="shared" si="5"/>
        <v>Zeitreihe_1</v>
      </c>
    </row>
    <row r="80" spans="1:30" ht="13.8">
      <c r="A80" s="559"/>
      <c r="B80" s="559"/>
      <c r="C80" s="559"/>
      <c r="D80" s="560"/>
      <c r="E80" s="561"/>
      <c r="F80" s="561"/>
      <c r="G80" s="561"/>
      <c r="H80" s="685">
        <f t="shared" si="3"/>
        <v>0</v>
      </c>
      <c r="I80" s="561"/>
      <c r="J80" s="561"/>
      <c r="K80" s="561"/>
      <c r="L80" s="561"/>
      <c r="M80" s="561"/>
      <c r="N80" s="562">
        <f t="shared" si="4"/>
        <v>0</v>
      </c>
      <c r="O80" s="559"/>
      <c r="P80" s="561"/>
      <c r="Q80" s="561"/>
      <c r="R80" s="561"/>
      <c r="AD80" s="477" t="str">
        <f t="shared" si="5"/>
        <v>Zeitreihe_1</v>
      </c>
    </row>
    <row r="81" spans="1:30" ht="13.8">
      <c r="A81" s="559"/>
      <c r="B81" s="559"/>
      <c r="C81" s="559"/>
      <c r="D81" s="560"/>
      <c r="E81" s="561"/>
      <c r="F81" s="561"/>
      <c r="G81" s="561"/>
      <c r="H81" s="685">
        <f t="shared" si="3"/>
        <v>0</v>
      </c>
      <c r="I81" s="561"/>
      <c r="J81" s="561"/>
      <c r="K81" s="561"/>
      <c r="L81" s="561"/>
      <c r="M81" s="561"/>
      <c r="N81" s="562">
        <f t="shared" si="4"/>
        <v>0</v>
      </c>
      <c r="O81" s="559"/>
      <c r="P81" s="561"/>
      <c r="Q81" s="561"/>
      <c r="R81" s="561"/>
      <c r="AD81" s="477" t="str">
        <f t="shared" si="5"/>
        <v>Zeitreihe_1</v>
      </c>
    </row>
    <row r="82" spans="1:30" ht="13.8">
      <c r="A82" s="559"/>
      <c r="B82" s="559"/>
      <c r="C82" s="559"/>
      <c r="D82" s="560"/>
      <c r="E82" s="561"/>
      <c r="F82" s="561"/>
      <c r="G82" s="561"/>
      <c r="H82" s="685">
        <f t="shared" si="3"/>
        <v>0</v>
      </c>
      <c r="I82" s="561"/>
      <c r="J82" s="561"/>
      <c r="K82" s="561"/>
      <c r="L82" s="561"/>
      <c r="M82" s="561"/>
      <c r="N82" s="562">
        <f t="shared" si="4"/>
        <v>0</v>
      </c>
      <c r="O82" s="559"/>
      <c r="P82" s="561"/>
      <c r="Q82" s="561"/>
      <c r="R82" s="561"/>
      <c r="AD82" s="477" t="str">
        <f t="shared" si="5"/>
        <v>Zeitreihe_1</v>
      </c>
    </row>
    <row r="83" spans="1:30" ht="13.8">
      <c r="A83" s="559"/>
      <c r="B83" s="559"/>
      <c r="C83" s="559"/>
      <c r="D83" s="560"/>
      <c r="E83" s="561"/>
      <c r="F83" s="561"/>
      <c r="G83" s="561"/>
      <c r="H83" s="685">
        <f t="shared" si="3"/>
        <v>0</v>
      </c>
      <c r="I83" s="561"/>
      <c r="J83" s="561"/>
      <c r="K83" s="561"/>
      <c r="L83" s="561"/>
      <c r="M83" s="561"/>
      <c r="N83" s="562">
        <f t="shared" si="4"/>
        <v>0</v>
      </c>
      <c r="O83" s="559"/>
      <c r="P83" s="561"/>
      <c r="Q83" s="561"/>
      <c r="R83" s="561"/>
      <c r="AD83" s="477" t="str">
        <f t="shared" si="5"/>
        <v>Zeitreihe_1</v>
      </c>
    </row>
    <row r="84" spans="1:30" ht="13.8">
      <c r="A84" s="559"/>
      <c r="B84" s="559"/>
      <c r="C84" s="559"/>
      <c r="D84" s="560"/>
      <c r="E84" s="561"/>
      <c r="F84" s="561"/>
      <c r="G84" s="561"/>
      <c r="H84" s="685">
        <f t="shared" si="3"/>
        <v>0</v>
      </c>
      <c r="I84" s="561"/>
      <c r="J84" s="561"/>
      <c r="K84" s="561"/>
      <c r="L84" s="561"/>
      <c r="M84" s="561"/>
      <c r="N84" s="562">
        <f t="shared" si="4"/>
        <v>0</v>
      </c>
      <c r="O84" s="559"/>
      <c r="P84" s="561"/>
      <c r="Q84" s="561"/>
      <c r="R84" s="561"/>
      <c r="AD84" s="477" t="str">
        <f t="shared" si="5"/>
        <v>Zeitreihe_1</v>
      </c>
    </row>
    <row r="85" spans="1:30" ht="13.8">
      <c r="A85" s="559"/>
      <c r="B85" s="559"/>
      <c r="C85" s="559"/>
      <c r="D85" s="560"/>
      <c r="E85" s="561"/>
      <c r="F85" s="561"/>
      <c r="G85" s="561"/>
      <c r="H85" s="685">
        <f t="shared" si="3"/>
        <v>0</v>
      </c>
      <c r="I85" s="561"/>
      <c r="J85" s="561"/>
      <c r="K85" s="561"/>
      <c r="L85" s="561"/>
      <c r="M85" s="561"/>
      <c r="N85" s="562">
        <f t="shared" si="4"/>
        <v>0</v>
      </c>
      <c r="O85" s="559"/>
      <c r="P85" s="561"/>
      <c r="Q85" s="561"/>
      <c r="R85" s="561"/>
      <c r="AD85" s="477" t="str">
        <f t="shared" si="5"/>
        <v>Zeitreihe_1</v>
      </c>
    </row>
    <row r="86" spans="1:30" ht="13.8">
      <c r="A86" s="559"/>
      <c r="B86" s="559"/>
      <c r="C86" s="559"/>
      <c r="D86" s="560"/>
      <c r="E86" s="561"/>
      <c r="F86" s="561"/>
      <c r="G86" s="561"/>
      <c r="H86" s="685">
        <f t="shared" si="3"/>
        <v>0</v>
      </c>
      <c r="I86" s="561"/>
      <c r="J86" s="561"/>
      <c r="K86" s="561"/>
      <c r="L86" s="561"/>
      <c r="M86" s="561"/>
      <c r="N86" s="562">
        <f t="shared" si="4"/>
        <v>0</v>
      </c>
      <c r="O86" s="559"/>
      <c r="P86" s="561"/>
      <c r="Q86" s="561"/>
      <c r="R86" s="561"/>
      <c r="AD86" s="477" t="str">
        <f t="shared" si="5"/>
        <v>Zeitreihe_1</v>
      </c>
    </row>
    <row r="87" spans="1:30" ht="13.8">
      <c r="A87" s="559"/>
      <c r="B87" s="559"/>
      <c r="C87" s="559"/>
      <c r="D87" s="560"/>
      <c r="E87" s="561"/>
      <c r="F87" s="561"/>
      <c r="G87" s="561"/>
      <c r="H87" s="685">
        <f t="shared" si="3"/>
        <v>0</v>
      </c>
      <c r="I87" s="561"/>
      <c r="J87" s="561"/>
      <c r="K87" s="561"/>
      <c r="L87" s="561"/>
      <c r="M87" s="561"/>
      <c r="N87" s="562">
        <f t="shared" si="4"/>
        <v>0</v>
      </c>
      <c r="O87" s="559"/>
      <c r="P87" s="561"/>
      <c r="Q87" s="561"/>
      <c r="R87" s="561"/>
      <c r="AD87" s="477" t="str">
        <f t="shared" si="5"/>
        <v>Zeitreihe_1</v>
      </c>
    </row>
    <row r="88" spans="1:30" ht="13.8">
      <c r="A88" s="559"/>
      <c r="B88" s="559"/>
      <c r="C88" s="559"/>
      <c r="D88" s="560"/>
      <c r="E88" s="561"/>
      <c r="F88" s="561"/>
      <c r="G88" s="561"/>
      <c r="H88" s="685">
        <f t="shared" si="3"/>
        <v>0</v>
      </c>
      <c r="I88" s="561"/>
      <c r="J88" s="561"/>
      <c r="K88" s="561"/>
      <c r="L88" s="561"/>
      <c r="M88" s="561"/>
      <c r="N88" s="562">
        <f t="shared" si="4"/>
        <v>0</v>
      </c>
      <c r="O88" s="559"/>
      <c r="P88" s="561"/>
      <c r="Q88" s="561"/>
      <c r="R88" s="561"/>
      <c r="AD88" s="477" t="str">
        <f t="shared" si="5"/>
        <v>Zeitreihe_1</v>
      </c>
    </row>
    <row r="89" spans="1:30" ht="13.8">
      <c r="A89" s="559"/>
      <c r="B89" s="559"/>
      <c r="C89" s="559"/>
      <c r="D89" s="560"/>
      <c r="E89" s="561"/>
      <c r="F89" s="561"/>
      <c r="G89" s="561"/>
      <c r="H89" s="685">
        <f t="shared" si="3"/>
        <v>0</v>
      </c>
      <c r="I89" s="561"/>
      <c r="J89" s="561"/>
      <c r="K89" s="561"/>
      <c r="L89" s="561"/>
      <c r="M89" s="561"/>
      <c r="N89" s="562">
        <f t="shared" si="4"/>
        <v>0</v>
      </c>
      <c r="O89" s="559"/>
      <c r="P89" s="561"/>
      <c r="Q89" s="561"/>
      <c r="R89" s="561"/>
      <c r="AD89" s="477" t="str">
        <f t="shared" si="5"/>
        <v>Zeitreihe_1</v>
      </c>
    </row>
    <row r="90" spans="1:30" ht="13.8">
      <c r="A90" s="559"/>
      <c r="B90" s="559"/>
      <c r="C90" s="559"/>
      <c r="D90" s="560"/>
      <c r="E90" s="561"/>
      <c r="F90" s="561"/>
      <c r="G90" s="561"/>
      <c r="H90" s="685">
        <f t="shared" si="3"/>
        <v>0</v>
      </c>
      <c r="I90" s="561"/>
      <c r="J90" s="561"/>
      <c r="K90" s="561"/>
      <c r="L90" s="561"/>
      <c r="M90" s="561"/>
      <c r="N90" s="562">
        <f t="shared" si="4"/>
        <v>0</v>
      </c>
      <c r="O90" s="559"/>
      <c r="P90" s="561"/>
      <c r="Q90" s="561"/>
      <c r="R90" s="561"/>
      <c r="AD90" s="477" t="str">
        <f t="shared" si="5"/>
        <v>Zeitreihe_1</v>
      </c>
    </row>
    <row r="91" spans="1:30" ht="13.8">
      <c r="A91" s="559"/>
      <c r="B91" s="559"/>
      <c r="C91" s="559"/>
      <c r="D91" s="560"/>
      <c r="E91" s="561"/>
      <c r="F91" s="561"/>
      <c r="G91" s="561"/>
      <c r="H91" s="685">
        <f t="shared" si="3"/>
        <v>0</v>
      </c>
      <c r="I91" s="561"/>
      <c r="J91" s="561"/>
      <c r="K91" s="561"/>
      <c r="L91" s="561"/>
      <c r="M91" s="561"/>
      <c r="N91" s="562">
        <f t="shared" si="4"/>
        <v>0</v>
      </c>
      <c r="O91" s="559"/>
      <c r="P91" s="561"/>
      <c r="Q91" s="561"/>
      <c r="R91" s="561"/>
      <c r="AD91" s="477" t="str">
        <f t="shared" si="5"/>
        <v>Zeitreihe_1</v>
      </c>
    </row>
    <row r="92" spans="1:30" ht="13.8">
      <c r="A92" s="559"/>
      <c r="B92" s="559"/>
      <c r="C92" s="559"/>
      <c r="D92" s="560"/>
      <c r="E92" s="561"/>
      <c r="F92" s="561"/>
      <c r="G92" s="561"/>
      <c r="H92" s="685">
        <f t="shared" si="3"/>
        <v>0</v>
      </c>
      <c r="I92" s="561"/>
      <c r="J92" s="561"/>
      <c r="K92" s="561"/>
      <c r="L92" s="561"/>
      <c r="M92" s="561"/>
      <c r="N92" s="562">
        <f t="shared" si="4"/>
        <v>0</v>
      </c>
      <c r="O92" s="559"/>
      <c r="P92" s="561"/>
      <c r="Q92" s="561"/>
      <c r="R92" s="561"/>
      <c r="AD92" s="477" t="str">
        <f t="shared" si="5"/>
        <v>Zeitreihe_1</v>
      </c>
    </row>
    <row r="93" spans="1:30" ht="13.8">
      <c r="A93" s="559"/>
      <c r="B93" s="559"/>
      <c r="C93" s="559"/>
      <c r="D93" s="560"/>
      <c r="E93" s="561"/>
      <c r="F93" s="561"/>
      <c r="G93" s="561"/>
      <c r="H93" s="685">
        <f t="shared" si="3"/>
        <v>0</v>
      </c>
      <c r="I93" s="561"/>
      <c r="J93" s="561"/>
      <c r="K93" s="561"/>
      <c r="L93" s="561"/>
      <c r="M93" s="561"/>
      <c r="N93" s="562">
        <f t="shared" si="4"/>
        <v>0</v>
      </c>
      <c r="O93" s="559"/>
      <c r="P93" s="561"/>
      <c r="Q93" s="561"/>
      <c r="R93" s="561"/>
      <c r="AD93" s="477" t="str">
        <f t="shared" si="5"/>
        <v>Zeitreihe_1</v>
      </c>
    </row>
    <row r="94" spans="1:30" ht="13.8">
      <c r="A94" s="559"/>
      <c r="B94" s="559"/>
      <c r="C94" s="559"/>
      <c r="D94" s="560"/>
      <c r="E94" s="561"/>
      <c r="F94" s="561"/>
      <c r="G94" s="561"/>
      <c r="H94" s="685">
        <f t="shared" si="3"/>
        <v>0</v>
      </c>
      <c r="I94" s="561"/>
      <c r="J94" s="561"/>
      <c r="K94" s="561"/>
      <c r="L94" s="561"/>
      <c r="M94" s="561"/>
      <c r="N94" s="562">
        <f t="shared" si="4"/>
        <v>0</v>
      </c>
      <c r="O94" s="559"/>
      <c r="P94" s="561"/>
      <c r="Q94" s="561"/>
      <c r="R94" s="561"/>
      <c r="AD94" s="477" t="str">
        <f t="shared" si="5"/>
        <v>Zeitreihe_1</v>
      </c>
    </row>
    <row r="95" spans="1:30" ht="13.8">
      <c r="A95" s="559"/>
      <c r="B95" s="559"/>
      <c r="C95" s="559"/>
      <c r="D95" s="560"/>
      <c r="E95" s="561"/>
      <c r="F95" s="561"/>
      <c r="G95" s="561"/>
      <c r="H95" s="685">
        <f t="shared" si="3"/>
        <v>0</v>
      </c>
      <c r="I95" s="561"/>
      <c r="J95" s="561"/>
      <c r="K95" s="561"/>
      <c r="L95" s="561"/>
      <c r="M95" s="561"/>
      <c r="N95" s="562">
        <f t="shared" si="4"/>
        <v>0</v>
      </c>
      <c r="O95" s="559"/>
      <c r="P95" s="561"/>
      <c r="Q95" s="561"/>
      <c r="R95" s="561"/>
      <c r="AD95" s="477" t="str">
        <f t="shared" si="5"/>
        <v>Zeitreihe_1</v>
      </c>
    </row>
    <row r="96" spans="1:30" ht="13.8">
      <c r="A96" s="559"/>
      <c r="B96" s="559"/>
      <c r="C96" s="559"/>
      <c r="D96" s="560"/>
      <c r="E96" s="561"/>
      <c r="F96" s="561"/>
      <c r="G96" s="561"/>
      <c r="H96" s="685">
        <f t="shared" si="3"/>
        <v>0</v>
      </c>
      <c r="I96" s="561"/>
      <c r="J96" s="561"/>
      <c r="K96" s="561"/>
      <c r="L96" s="561"/>
      <c r="M96" s="561"/>
      <c r="N96" s="562">
        <f t="shared" si="4"/>
        <v>0</v>
      </c>
      <c r="O96" s="559"/>
      <c r="P96" s="561"/>
      <c r="Q96" s="561"/>
      <c r="R96" s="561"/>
      <c r="AD96" s="477" t="str">
        <f t="shared" si="5"/>
        <v>Zeitreihe_1</v>
      </c>
    </row>
    <row r="97" spans="1:30" ht="13.8">
      <c r="A97" s="559"/>
      <c r="B97" s="559"/>
      <c r="C97" s="559"/>
      <c r="D97" s="560"/>
      <c r="E97" s="561"/>
      <c r="F97" s="561"/>
      <c r="G97" s="561"/>
      <c r="H97" s="685">
        <f t="shared" si="3"/>
        <v>0</v>
      </c>
      <c r="I97" s="561"/>
      <c r="J97" s="561"/>
      <c r="K97" s="561"/>
      <c r="L97" s="561"/>
      <c r="M97" s="561"/>
      <c r="N97" s="562">
        <f t="shared" si="4"/>
        <v>0</v>
      </c>
      <c r="O97" s="559"/>
      <c r="P97" s="561"/>
      <c r="Q97" s="561"/>
      <c r="R97" s="561"/>
      <c r="AD97" s="477" t="str">
        <f t="shared" si="5"/>
        <v>Zeitreihe_1</v>
      </c>
    </row>
    <row r="98" spans="1:30" ht="13.8">
      <c r="A98" s="559"/>
      <c r="B98" s="559"/>
      <c r="C98" s="559"/>
      <c r="D98" s="560"/>
      <c r="E98" s="561"/>
      <c r="F98" s="561"/>
      <c r="G98" s="561"/>
      <c r="H98" s="685">
        <f t="shared" si="3"/>
        <v>0</v>
      </c>
      <c r="I98" s="561"/>
      <c r="J98" s="561"/>
      <c r="K98" s="561"/>
      <c r="L98" s="561"/>
      <c r="M98" s="561"/>
      <c r="N98" s="562">
        <f t="shared" si="4"/>
        <v>0</v>
      </c>
      <c r="O98" s="559"/>
      <c r="P98" s="561"/>
      <c r="Q98" s="561"/>
      <c r="R98" s="561"/>
      <c r="AD98" s="477" t="str">
        <f t="shared" si="5"/>
        <v>Zeitreihe_1</v>
      </c>
    </row>
    <row r="99" spans="1:30" ht="13.8">
      <c r="A99" s="559"/>
      <c r="B99" s="559"/>
      <c r="C99" s="559"/>
      <c r="D99" s="560"/>
      <c r="E99" s="561"/>
      <c r="F99" s="561"/>
      <c r="G99" s="561"/>
      <c r="H99" s="685">
        <f t="shared" si="3"/>
        <v>0</v>
      </c>
      <c r="I99" s="561"/>
      <c r="J99" s="561"/>
      <c r="K99" s="561"/>
      <c r="L99" s="561"/>
      <c r="M99" s="561"/>
      <c r="N99" s="562">
        <f t="shared" si="4"/>
        <v>0</v>
      </c>
      <c r="O99" s="559"/>
      <c r="P99" s="561"/>
      <c r="Q99" s="561"/>
      <c r="R99" s="561"/>
      <c r="AD99" s="477" t="str">
        <f t="shared" si="5"/>
        <v>Zeitreihe_1</v>
      </c>
    </row>
    <row r="100" spans="1:30" ht="13.8">
      <c r="A100" s="559"/>
      <c r="B100" s="559"/>
      <c r="C100" s="559"/>
      <c r="D100" s="560"/>
      <c r="E100" s="561"/>
      <c r="F100" s="561"/>
      <c r="G100" s="561"/>
      <c r="H100" s="685">
        <f t="shared" si="3"/>
        <v>0</v>
      </c>
      <c r="I100" s="561"/>
      <c r="J100" s="561"/>
      <c r="K100" s="561"/>
      <c r="L100" s="561"/>
      <c r="M100" s="561"/>
      <c r="N100" s="562">
        <f t="shared" si="4"/>
        <v>0</v>
      </c>
      <c r="O100" s="559"/>
      <c r="P100" s="561"/>
      <c r="Q100" s="561"/>
      <c r="R100" s="561"/>
      <c r="AD100" s="477" t="str">
        <f t="shared" si="5"/>
        <v>Zeitreihe_1</v>
      </c>
    </row>
    <row r="101" spans="1:30">
      <c r="A101" s="477"/>
      <c r="B101" s="477"/>
      <c r="C101" s="477"/>
      <c r="D101" s="568"/>
      <c r="E101" s="477"/>
      <c r="F101" s="477"/>
      <c r="G101" s="477"/>
      <c r="H101" s="477"/>
      <c r="I101" s="477"/>
      <c r="J101" s="477"/>
      <c r="K101" s="477"/>
      <c r="L101" s="477"/>
      <c r="M101" s="477"/>
      <c r="N101" s="477"/>
      <c r="O101" s="477"/>
      <c r="P101" s="477"/>
      <c r="Q101" s="477"/>
      <c r="R101" s="477"/>
    </row>
  </sheetData>
  <sheetProtection formatCells="0" formatColumns="0" formatRows="0" insertRows="0" insertHyperlinks="0"/>
  <dataValidations count="2">
    <dataValidation type="list" allowBlank="1" showInputMessage="1" showErrorMessage="1" sqref="B5:B100">
      <formula1>WAV_Positionen</formula1>
    </dataValidation>
    <dataValidation type="list" allowBlank="1" showInputMessage="1" showErrorMessage="1" sqref="D5:D100">
      <formula1>INDIRECT(AD5)</formula1>
    </dataValidation>
  </dataValidations>
  <pageMargins left="0.47244094488188981" right="0.31496062992125984" top="0.47244094488188981" bottom="0.35433070866141736" header="0.31496062992125984" footer="0.15748031496062992"/>
  <pageSetup paperSize="9" scale="48" fitToWidth="2" fitToHeight="2" orientation="landscape" r:id="rId1"/>
  <headerFooter>
    <oddFooter>&amp;L&amp;D&amp;C&amp;P/&amp;N&amp;R&amp;A_&amp;F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Allgemeines!$B$22:$B$31</xm:f>
          </x14:formula1>
          <xm:sqref>A5:A100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outlinePr summaryBelow="0" summaryRight="0"/>
  </sheetPr>
  <dimension ref="A1:DQ138"/>
  <sheetViews>
    <sheetView showGridLines="0" zoomScaleNormal="100" zoomScaleSheetLayoutView="100" workbookViewId="0">
      <pane xSplit="2" ySplit="4" topLeftCell="C100" activePane="bottomRight" state="frozen"/>
      <selection activeCell="N42" sqref="N42"/>
      <selection pane="topRight" activeCell="N42" sqref="N42"/>
      <selection pane="bottomLeft" activeCell="N42" sqref="N42"/>
      <selection pane="bottomRight" activeCell="C3" sqref="C3:P3"/>
    </sheetView>
  </sheetViews>
  <sheetFormatPr baseColWidth="10" defaultColWidth="11.44140625" defaultRowHeight="13.8" outlineLevelRow="1"/>
  <cols>
    <col min="1" max="1" width="3" style="498" customWidth="1"/>
    <col min="2" max="2" width="59" style="498" customWidth="1"/>
    <col min="3" max="3" width="16.88671875" style="498" customWidth="1" collapsed="1"/>
    <col min="4" max="16" width="16.88671875" style="498" customWidth="1"/>
    <col min="17" max="17" width="3.33203125" style="485" customWidth="1"/>
    <col min="18" max="18" width="16.88671875" style="498" customWidth="1" collapsed="1"/>
    <col min="19" max="31" width="16.88671875" style="498" customWidth="1"/>
    <col min="32" max="32" width="3.33203125" style="485" customWidth="1"/>
    <col min="33" max="33" width="16.88671875" style="498" customWidth="1" collapsed="1"/>
    <col min="34" max="45" width="16.88671875" style="498" customWidth="1"/>
    <col min="46" max="46" width="7.6640625" style="498" customWidth="1"/>
    <col min="47" max="47" width="3.33203125" style="498" customWidth="1"/>
    <col min="48" max="48" width="16.88671875" style="498" customWidth="1" collapsed="1"/>
    <col min="49" max="61" width="16.88671875" style="498" customWidth="1"/>
    <col min="62" max="62" width="3.33203125" style="498" customWidth="1"/>
    <col min="63" max="63" width="16.88671875" style="498" customWidth="1" collapsed="1"/>
    <col min="64" max="76" width="16.88671875" style="498" customWidth="1"/>
    <col min="77" max="77" width="3.33203125" style="498" customWidth="1"/>
    <col min="78" max="78" width="16.88671875" style="498" customWidth="1" collapsed="1"/>
    <col min="79" max="91" width="16.88671875" style="498" customWidth="1"/>
    <col min="92" max="92" width="3.33203125" style="498" customWidth="1"/>
    <col min="93" max="93" width="16.88671875" style="498" customWidth="1" collapsed="1"/>
    <col min="94" max="106" width="16.88671875" style="498" customWidth="1"/>
    <col min="107" max="107" width="3.33203125" style="498" customWidth="1"/>
    <col min="108" max="108" width="16.88671875" style="498" customWidth="1" collapsed="1"/>
    <col min="109" max="121" width="16.88671875" style="498" customWidth="1"/>
    <col min="122" max="122" width="3.33203125" style="498" customWidth="1"/>
    <col min="123" max="16384" width="11.44140625" style="498"/>
  </cols>
  <sheetData>
    <row r="1" spans="1:121" s="485" customFormat="1" ht="17.399999999999999">
      <c r="A1" s="484" t="s">
        <v>484</v>
      </c>
    </row>
    <row r="2" spans="1:121" s="489" customFormat="1">
      <c r="A2" s="486"/>
      <c r="B2" s="486"/>
      <c r="C2" s="487"/>
      <c r="D2" s="487"/>
      <c r="E2" s="488"/>
      <c r="F2" s="487"/>
      <c r="G2" s="488"/>
      <c r="H2" s="488"/>
      <c r="I2" s="488"/>
      <c r="J2" s="488"/>
      <c r="K2" s="488"/>
      <c r="L2" s="488"/>
      <c r="M2" s="488"/>
      <c r="N2" s="488"/>
      <c r="O2" s="488"/>
      <c r="P2" s="488"/>
      <c r="R2" s="487"/>
      <c r="S2" s="487"/>
      <c r="T2" s="487"/>
      <c r="U2" s="487"/>
      <c r="V2" s="487"/>
      <c r="W2" s="487"/>
      <c r="X2" s="487"/>
      <c r="Y2" s="487"/>
      <c r="Z2" s="487"/>
      <c r="AA2" s="487"/>
      <c r="AB2" s="487"/>
      <c r="AC2" s="487"/>
      <c r="AD2" s="487"/>
      <c r="AE2" s="487"/>
      <c r="AG2" s="487"/>
      <c r="AH2" s="487"/>
      <c r="AI2" s="487"/>
      <c r="AJ2" s="487"/>
      <c r="AK2" s="487"/>
      <c r="AL2" s="487"/>
      <c r="AM2" s="487"/>
      <c r="AN2" s="487"/>
      <c r="AO2" s="487"/>
      <c r="AP2" s="487"/>
      <c r="AQ2" s="487"/>
      <c r="AR2" s="487"/>
      <c r="AS2" s="487"/>
      <c r="AT2" s="487"/>
      <c r="AV2" s="487"/>
      <c r="AW2" s="487"/>
      <c r="AX2" s="487"/>
      <c r="AY2" s="487"/>
      <c r="AZ2" s="487"/>
      <c r="BA2" s="487"/>
      <c r="BB2" s="487"/>
      <c r="BC2" s="487"/>
      <c r="BD2" s="487"/>
      <c r="BE2" s="487"/>
      <c r="BF2" s="487"/>
      <c r="BG2" s="487"/>
      <c r="BH2" s="487"/>
      <c r="BI2" s="487"/>
      <c r="BK2" s="487"/>
      <c r="BL2" s="487"/>
      <c r="BM2" s="487"/>
      <c r="BN2" s="487"/>
      <c r="BO2" s="487"/>
      <c r="BP2" s="487"/>
      <c r="BQ2" s="487"/>
      <c r="BR2" s="487"/>
      <c r="BS2" s="487"/>
      <c r="BT2" s="487"/>
      <c r="BU2" s="487"/>
      <c r="BV2" s="487"/>
      <c r="BW2" s="487"/>
      <c r="BX2" s="487"/>
      <c r="BZ2" s="487"/>
      <c r="CA2" s="487"/>
      <c r="CB2" s="487"/>
      <c r="CC2" s="487"/>
      <c r="CD2" s="487"/>
      <c r="CE2" s="487"/>
      <c r="CF2" s="487"/>
      <c r="CG2" s="487"/>
      <c r="CH2" s="487"/>
      <c r="CI2" s="487"/>
      <c r="CJ2" s="487"/>
      <c r="CK2" s="487"/>
      <c r="CL2" s="487"/>
      <c r="CM2" s="487"/>
      <c r="CO2" s="487"/>
      <c r="CP2" s="487"/>
      <c r="CQ2" s="487"/>
      <c r="CR2" s="487"/>
      <c r="CS2" s="487"/>
      <c r="CT2" s="487"/>
      <c r="CU2" s="487"/>
      <c r="CV2" s="487"/>
      <c r="CW2" s="487"/>
      <c r="CX2" s="487"/>
      <c r="CY2" s="487"/>
      <c r="CZ2" s="487"/>
      <c r="DA2" s="487"/>
      <c r="DB2" s="487"/>
      <c r="DD2" s="487"/>
      <c r="DE2" s="487"/>
      <c r="DF2" s="487"/>
      <c r="DG2" s="487"/>
      <c r="DH2" s="487"/>
      <c r="DI2" s="487"/>
      <c r="DJ2" s="487"/>
      <c r="DK2" s="487"/>
      <c r="DL2" s="487"/>
      <c r="DM2" s="487"/>
      <c r="DN2" s="487"/>
      <c r="DO2" s="487"/>
      <c r="DP2" s="487"/>
      <c r="DQ2" s="487"/>
    </row>
    <row r="3" spans="1:121" s="494" customFormat="1" ht="17.399999999999999">
      <c r="A3" s="490"/>
      <c r="B3" s="491"/>
      <c r="C3" s="795" t="str">
        <f>CONCATENATE("Gesamtunternehmen für ",Allgemeines!B22)</f>
        <v>Gesamtunternehmen für NB1</v>
      </c>
      <c r="D3" s="795"/>
      <c r="E3" s="795"/>
      <c r="F3" s="795"/>
      <c r="G3" s="795"/>
      <c r="H3" s="795"/>
      <c r="I3" s="795"/>
      <c r="J3" s="795"/>
      <c r="K3" s="795"/>
      <c r="L3" s="795"/>
      <c r="M3" s="795"/>
      <c r="N3" s="795"/>
      <c r="O3" s="795"/>
      <c r="P3" s="795"/>
      <c r="Q3" s="493"/>
      <c r="R3" s="492" t="str">
        <f>CONCATENATE("Tätigkeit Gasverteilung für ",Allgemeines!B22)</f>
        <v>Tätigkeit Gasverteilung für NB1</v>
      </c>
      <c r="S3" s="492"/>
      <c r="T3" s="492"/>
      <c r="U3" s="492"/>
      <c r="V3" s="492"/>
      <c r="W3" s="492"/>
      <c r="X3" s="492"/>
      <c r="Y3" s="492"/>
      <c r="Z3" s="492"/>
      <c r="AA3" s="492"/>
      <c r="AB3" s="492"/>
      <c r="AC3" s="492"/>
      <c r="AD3" s="492"/>
      <c r="AE3" s="492"/>
      <c r="AF3" s="493"/>
      <c r="AG3" s="492" t="str">
        <f>CONCATENATE("Tätigkeit Gasverteilung für ",Allgemeines!B23)</f>
        <v xml:space="preserve">Tätigkeit Gasverteilung für </v>
      </c>
      <c r="AH3" s="492"/>
      <c r="AI3" s="492"/>
      <c r="AJ3" s="492"/>
      <c r="AK3" s="492"/>
      <c r="AL3" s="492"/>
      <c r="AM3" s="492"/>
      <c r="AN3" s="492"/>
      <c r="AO3" s="492"/>
      <c r="AP3" s="492"/>
      <c r="AQ3" s="492"/>
      <c r="AR3" s="492"/>
      <c r="AS3" s="492"/>
      <c r="AT3" s="492"/>
      <c r="AV3" s="492" t="str">
        <f>CONCATENATE("Tätigkeit Gasverteilung für ",Allgemeines!B24)</f>
        <v xml:space="preserve">Tätigkeit Gasverteilung für </v>
      </c>
      <c r="AW3" s="492"/>
      <c r="AX3" s="492"/>
      <c r="AY3" s="492"/>
      <c r="AZ3" s="492"/>
      <c r="BA3" s="492"/>
      <c r="BB3" s="492"/>
      <c r="BC3" s="492"/>
      <c r="BD3" s="492"/>
      <c r="BE3" s="492"/>
      <c r="BF3" s="492"/>
      <c r="BG3" s="492"/>
      <c r="BH3" s="492"/>
      <c r="BI3" s="492"/>
      <c r="BK3" s="492" t="str">
        <f>CONCATENATE("Tätigkeit Gasverteilung für ",Allgemeines!B25)</f>
        <v xml:space="preserve">Tätigkeit Gasverteilung für </v>
      </c>
      <c r="BL3" s="492"/>
      <c r="BM3" s="492"/>
      <c r="BN3" s="492"/>
      <c r="BO3" s="492"/>
      <c r="BP3" s="492"/>
      <c r="BQ3" s="492"/>
      <c r="BR3" s="492"/>
      <c r="BS3" s="492"/>
      <c r="BT3" s="492"/>
      <c r="BU3" s="492"/>
      <c r="BV3" s="492"/>
      <c r="BW3" s="492"/>
      <c r="BX3" s="492"/>
      <c r="BZ3" s="492" t="str">
        <f>CONCATENATE("Tätigkeit Gasverteilung für ",Allgemeines!B26)</f>
        <v xml:space="preserve">Tätigkeit Gasverteilung für </v>
      </c>
      <c r="CA3" s="492"/>
      <c r="CB3" s="492"/>
      <c r="CC3" s="492"/>
      <c r="CD3" s="492"/>
      <c r="CE3" s="492"/>
      <c r="CF3" s="492"/>
      <c r="CG3" s="492"/>
      <c r="CH3" s="492"/>
      <c r="CI3" s="492"/>
      <c r="CJ3" s="492"/>
      <c r="CK3" s="492"/>
      <c r="CL3" s="492"/>
      <c r="CM3" s="492"/>
      <c r="CO3" s="492" t="str">
        <f>CONCATENATE("Tätigkeit Gasverteilung für ",Allgemeines!B27)</f>
        <v xml:space="preserve">Tätigkeit Gasverteilung für </v>
      </c>
      <c r="CP3" s="492"/>
      <c r="CQ3" s="492"/>
      <c r="CR3" s="492"/>
      <c r="CS3" s="492"/>
      <c r="CT3" s="492"/>
      <c r="CU3" s="492"/>
      <c r="CV3" s="492"/>
      <c r="CW3" s="492"/>
      <c r="CX3" s="492"/>
      <c r="CY3" s="492"/>
      <c r="CZ3" s="492"/>
      <c r="DA3" s="492"/>
      <c r="DB3" s="492"/>
      <c r="DD3" s="492" t="str">
        <f>CONCATENATE("Tätigkeit Gasverteilung für ",Allgemeines!B28)</f>
        <v xml:space="preserve">Tätigkeit Gasverteilung für </v>
      </c>
      <c r="DE3" s="492"/>
      <c r="DF3" s="492"/>
      <c r="DG3" s="492"/>
      <c r="DH3" s="492"/>
      <c r="DI3" s="492"/>
      <c r="DJ3" s="492"/>
      <c r="DK3" s="492"/>
      <c r="DL3" s="492"/>
      <c r="DM3" s="492"/>
      <c r="DN3" s="492"/>
      <c r="DO3" s="492"/>
      <c r="DP3" s="492"/>
      <c r="DQ3" s="492"/>
    </row>
    <row r="4" spans="1:121" ht="41.4">
      <c r="A4" s="495"/>
      <c r="B4" s="496"/>
      <c r="C4" s="497" t="s">
        <v>285</v>
      </c>
      <c r="D4" s="497" t="s">
        <v>286</v>
      </c>
      <c r="E4" s="497" t="s">
        <v>287</v>
      </c>
      <c r="F4" s="497" t="s">
        <v>288</v>
      </c>
      <c r="G4" s="497" t="s">
        <v>289</v>
      </c>
      <c r="H4" s="497" t="s">
        <v>290</v>
      </c>
      <c r="I4" s="497" t="s">
        <v>286</v>
      </c>
      <c r="J4" s="497" t="s">
        <v>287</v>
      </c>
      <c r="K4" s="497" t="s">
        <v>291</v>
      </c>
      <c r="L4" s="497" t="s">
        <v>292</v>
      </c>
      <c r="M4" s="497" t="s">
        <v>293</v>
      </c>
      <c r="N4" s="497" t="s">
        <v>294</v>
      </c>
      <c r="O4" s="497" t="s">
        <v>295</v>
      </c>
      <c r="P4" s="497" t="s">
        <v>296</v>
      </c>
      <c r="R4" s="497" t="s">
        <v>285</v>
      </c>
      <c r="S4" s="497" t="s">
        <v>286</v>
      </c>
      <c r="T4" s="497" t="s">
        <v>287</v>
      </c>
      <c r="U4" s="497" t="s">
        <v>288</v>
      </c>
      <c r="V4" s="497" t="s">
        <v>289</v>
      </c>
      <c r="W4" s="497" t="s">
        <v>290</v>
      </c>
      <c r="X4" s="497" t="s">
        <v>286</v>
      </c>
      <c r="Y4" s="497" t="s">
        <v>287</v>
      </c>
      <c r="Z4" s="497" t="s">
        <v>291</v>
      </c>
      <c r="AA4" s="497" t="s">
        <v>292</v>
      </c>
      <c r="AB4" s="497" t="s">
        <v>293</v>
      </c>
      <c r="AC4" s="497" t="s">
        <v>294</v>
      </c>
      <c r="AD4" s="497" t="s">
        <v>295</v>
      </c>
      <c r="AE4" s="497" t="s">
        <v>296</v>
      </c>
      <c r="AG4" s="497" t="s">
        <v>285</v>
      </c>
      <c r="AH4" s="497" t="s">
        <v>286</v>
      </c>
      <c r="AI4" s="497" t="s">
        <v>287</v>
      </c>
      <c r="AJ4" s="497" t="s">
        <v>288</v>
      </c>
      <c r="AK4" s="497" t="s">
        <v>289</v>
      </c>
      <c r="AL4" s="497" t="s">
        <v>290</v>
      </c>
      <c r="AM4" s="497" t="s">
        <v>286</v>
      </c>
      <c r="AN4" s="497" t="s">
        <v>287</v>
      </c>
      <c r="AO4" s="497" t="s">
        <v>291</v>
      </c>
      <c r="AP4" s="497" t="s">
        <v>292</v>
      </c>
      <c r="AQ4" s="497" t="s">
        <v>293</v>
      </c>
      <c r="AR4" s="497" t="s">
        <v>294</v>
      </c>
      <c r="AS4" s="497" t="s">
        <v>295</v>
      </c>
      <c r="AT4" s="497" t="s">
        <v>296</v>
      </c>
      <c r="AV4" s="497" t="s">
        <v>285</v>
      </c>
      <c r="AW4" s="497" t="s">
        <v>286</v>
      </c>
      <c r="AX4" s="497" t="s">
        <v>287</v>
      </c>
      <c r="AY4" s="497" t="s">
        <v>288</v>
      </c>
      <c r="AZ4" s="497" t="s">
        <v>289</v>
      </c>
      <c r="BA4" s="497" t="s">
        <v>290</v>
      </c>
      <c r="BB4" s="497" t="s">
        <v>286</v>
      </c>
      <c r="BC4" s="497" t="s">
        <v>287</v>
      </c>
      <c r="BD4" s="497" t="s">
        <v>291</v>
      </c>
      <c r="BE4" s="497" t="s">
        <v>292</v>
      </c>
      <c r="BF4" s="497" t="s">
        <v>293</v>
      </c>
      <c r="BG4" s="497" t="s">
        <v>294</v>
      </c>
      <c r="BH4" s="497" t="s">
        <v>295</v>
      </c>
      <c r="BI4" s="497" t="s">
        <v>296</v>
      </c>
      <c r="BK4" s="497" t="s">
        <v>285</v>
      </c>
      <c r="BL4" s="497" t="s">
        <v>286</v>
      </c>
      <c r="BM4" s="497" t="s">
        <v>287</v>
      </c>
      <c r="BN4" s="497" t="s">
        <v>288</v>
      </c>
      <c r="BO4" s="497" t="s">
        <v>289</v>
      </c>
      <c r="BP4" s="497" t="s">
        <v>290</v>
      </c>
      <c r="BQ4" s="497" t="s">
        <v>286</v>
      </c>
      <c r="BR4" s="497" t="s">
        <v>287</v>
      </c>
      <c r="BS4" s="497" t="s">
        <v>291</v>
      </c>
      <c r="BT4" s="497" t="s">
        <v>292</v>
      </c>
      <c r="BU4" s="497" t="s">
        <v>293</v>
      </c>
      <c r="BV4" s="497" t="s">
        <v>294</v>
      </c>
      <c r="BW4" s="497" t="s">
        <v>295</v>
      </c>
      <c r="BX4" s="497" t="s">
        <v>296</v>
      </c>
      <c r="BZ4" s="497" t="s">
        <v>285</v>
      </c>
      <c r="CA4" s="497" t="s">
        <v>286</v>
      </c>
      <c r="CB4" s="497" t="s">
        <v>287</v>
      </c>
      <c r="CC4" s="497" t="s">
        <v>288</v>
      </c>
      <c r="CD4" s="497" t="s">
        <v>289</v>
      </c>
      <c r="CE4" s="497" t="s">
        <v>290</v>
      </c>
      <c r="CF4" s="497" t="s">
        <v>286</v>
      </c>
      <c r="CG4" s="497" t="s">
        <v>287</v>
      </c>
      <c r="CH4" s="497" t="s">
        <v>291</v>
      </c>
      <c r="CI4" s="497" t="s">
        <v>292</v>
      </c>
      <c r="CJ4" s="497" t="s">
        <v>293</v>
      </c>
      <c r="CK4" s="497" t="s">
        <v>294</v>
      </c>
      <c r="CL4" s="497" t="s">
        <v>295</v>
      </c>
      <c r="CM4" s="497" t="s">
        <v>296</v>
      </c>
      <c r="CO4" s="497" t="s">
        <v>285</v>
      </c>
      <c r="CP4" s="497" t="s">
        <v>286</v>
      </c>
      <c r="CQ4" s="497" t="s">
        <v>287</v>
      </c>
      <c r="CR4" s="497" t="s">
        <v>288</v>
      </c>
      <c r="CS4" s="497" t="s">
        <v>289</v>
      </c>
      <c r="CT4" s="497" t="s">
        <v>290</v>
      </c>
      <c r="CU4" s="497" t="s">
        <v>286</v>
      </c>
      <c r="CV4" s="497" t="s">
        <v>287</v>
      </c>
      <c r="CW4" s="497" t="s">
        <v>291</v>
      </c>
      <c r="CX4" s="497" t="s">
        <v>292</v>
      </c>
      <c r="CY4" s="497" t="s">
        <v>293</v>
      </c>
      <c r="CZ4" s="497" t="s">
        <v>294</v>
      </c>
      <c r="DA4" s="497" t="s">
        <v>295</v>
      </c>
      <c r="DB4" s="497" t="s">
        <v>296</v>
      </c>
      <c r="DD4" s="497" t="s">
        <v>285</v>
      </c>
      <c r="DE4" s="497" t="s">
        <v>286</v>
      </c>
      <c r="DF4" s="497" t="s">
        <v>287</v>
      </c>
      <c r="DG4" s="497" t="s">
        <v>288</v>
      </c>
      <c r="DH4" s="497" t="s">
        <v>289</v>
      </c>
      <c r="DI4" s="497" t="s">
        <v>290</v>
      </c>
      <c r="DJ4" s="497" t="s">
        <v>286</v>
      </c>
      <c r="DK4" s="497" t="s">
        <v>287</v>
      </c>
      <c r="DL4" s="497" t="s">
        <v>291</v>
      </c>
      <c r="DM4" s="497" t="s">
        <v>292</v>
      </c>
      <c r="DN4" s="497" t="s">
        <v>293</v>
      </c>
      <c r="DO4" s="497" t="s">
        <v>294</v>
      </c>
      <c r="DP4" s="497" t="s">
        <v>295</v>
      </c>
      <c r="DQ4" s="497" t="s">
        <v>296</v>
      </c>
    </row>
    <row r="5" spans="1:121" s="501" customFormat="1" ht="17.399999999999999" collapsed="1">
      <c r="A5" s="499">
        <v>2016</v>
      </c>
      <c r="B5" s="500" t="str">
        <f>CONCATENATE("Anlagenspiegel des Jahres ",A5)</f>
        <v>Anlagenspiegel des Jahres 2016</v>
      </c>
      <c r="Q5" s="477"/>
      <c r="AF5" s="477"/>
    </row>
    <row r="6" spans="1:121" s="506" customFormat="1" hidden="1" outlineLevel="1">
      <c r="A6" s="502" t="s">
        <v>297</v>
      </c>
      <c r="B6" s="503" t="s">
        <v>298</v>
      </c>
      <c r="C6" s="504">
        <f>SUM(C7+C11+C16)</f>
        <v>0</v>
      </c>
      <c r="D6" s="504">
        <f t="shared" ref="D6:AE6" si="0">SUM(D7+D11+D16)</f>
        <v>0</v>
      </c>
      <c r="E6" s="504">
        <f t="shared" si="0"/>
        <v>0</v>
      </c>
      <c r="F6" s="504">
        <f t="shared" si="0"/>
        <v>0</v>
      </c>
      <c r="G6" s="504">
        <f t="shared" si="0"/>
        <v>0</v>
      </c>
      <c r="H6" s="504">
        <f t="shared" si="0"/>
        <v>0</v>
      </c>
      <c r="I6" s="504">
        <f t="shared" si="0"/>
        <v>0</v>
      </c>
      <c r="J6" s="504">
        <f t="shared" si="0"/>
        <v>0</v>
      </c>
      <c r="K6" s="504">
        <f t="shared" si="0"/>
        <v>0</v>
      </c>
      <c r="L6" s="504">
        <f t="shared" si="0"/>
        <v>0</v>
      </c>
      <c r="M6" s="504">
        <f t="shared" si="0"/>
        <v>0</v>
      </c>
      <c r="N6" s="504">
        <f t="shared" si="0"/>
        <v>0</v>
      </c>
      <c r="O6" s="504">
        <f t="shared" si="0"/>
        <v>0</v>
      </c>
      <c r="P6" s="504">
        <f t="shared" si="0"/>
        <v>0</v>
      </c>
      <c r="Q6" s="505"/>
      <c r="R6" s="504">
        <f t="shared" si="0"/>
        <v>0</v>
      </c>
      <c r="S6" s="504">
        <f t="shared" si="0"/>
        <v>0</v>
      </c>
      <c r="T6" s="504">
        <f t="shared" si="0"/>
        <v>0</v>
      </c>
      <c r="U6" s="504">
        <f t="shared" si="0"/>
        <v>0</v>
      </c>
      <c r="V6" s="504">
        <f t="shared" si="0"/>
        <v>0</v>
      </c>
      <c r="W6" s="504">
        <f t="shared" si="0"/>
        <v>0</v>
      </c>
      <c r="X6" s="504">
        <f t="shared" si="0"/>
        <v>0</v>
      </c>
      <c r="Y6" s="504">
        <f t="shared" si="0"/>
        <v>0</v>
      </c>
      <c r="Z6" s="504">
        <f t="shared" si="0"/>
        <v>0</v>
      </c>
      <c r="AA6" s="504">
        <f t="shared" si="0"/>
        <v>0</v>
      </c>
      <c r="AB6" s="504">
        <f t="shared" si="0"/>
        <v>0</v>
      </c>
      <c r="AC6" s="504">
        <f t="shared" si="0"/>
        <v>0</v>
      </c>
      <c r="AD6" s="504">
        <f t="shared" si="0"/>
        <v>0</v>
      </c>
      <c r="AE6" s="504">
        <f t="shared" si="0"/>
        <v>0</v>
      </c>
      <c r="AF6" s="505"/>
      <c r="AG6" s="504">
        <f t="shared" ref="AG6:AT6" si="1">SUM(AG7+AG11+AG16)</f>
        <v>0</v>
      </c>
      <c r="AH6" s="504">
        <f t="shared" si="1"/>
        <v>0</v>
      </c>
      <c r="AI6" s="504">
        <f t="shared" si="1"/>
        <v>0</v>
      </c>
      <c r="AJ6" s="504">
        <f t="shared" si="1"/>
        <v>0</v>
      </c>
      <c r="AK6" s="504">
        <f t="shared" si="1"/>
        <v>0</v>
      </c>
      <c r="AL6" s="504">
        <f t="shared" si="1"/>
        <v>0</v>
      </c>
      <c r="AM6" s="504">
        <f t="shared" si="1"/>
        <v>0</v>
      </c>
      <c r="AN6" s="504">
        <f t="shared" si="1"/>
        <v>0</v>
      </c>
      <c r="AO6" s="504">
        <f t="shared" si="1"/>
        <v>0</v>
      </c>
      <c r="AP6" s="504">
        <f t="shared" si="1"/>
        <v>0</v>
      </c>
      <c r="AQ6" s="504">
        <f t="shared" si="1"/>
        <v>0</v>
      </c>
      <c r="AR6" s="504">
        <f t="shared" si="1"/>
        <v>0</v>
      </c>
      <c r="AS6" s="504">
        <f t="shared" si="1"/>
        <v>0</v>
      </c>
      <c r="AT6" s="504">
        <f t="shared" si="1"/>
        <v>0</v>
      </c>
      <c r="AV6" s="504">
        <f t="shared" ref="AV6:BI6" si="2">SUM(AV7+AV11+AV16)</f>
        <v>0</v>
      </c>
      <c r="AW6" s="504">
        <f t="shared" si="2"/>
        <v>0</v>
      </c>
      <c r="AX6" s="504">
        <f t="shared" si="2"/>
        <v>0</v>
      </c>
      <c r="AY6" s="504">
        <f t="shared" si="2"/>
        <v>0</v>
      </c>
      <c r="AZ6" s="504">
        <f t="shared" si="2"/>
        <v>0</v>
      </c>
      <c r="BA6" s="504">
        <f t="shared" si="2"/>
        <v>0</v>
      </c>
      <c r="BB6" s="504">
        <f t="shared" si="2"/>
        <v>0</v>
      </c>
      <c r="BC6" s="504">
        <f t="shared" si="2"/>
        <v>0</v>
      </c>
      <c r="BD6" s="504">
        <f t="shared" si="2"/>
        <v>0</v>
      </c>
      <c r="BE6" s="504">
        <f t="shared" si="2"/>
        <v>0</v>
      </c>
      <c r="BF6" s="504">
        <f t="shared" si="2"/>
        <v>0</v>
      </c>
      <c r="BG6" s="504">
        <f t="shared" si="2"/>
        <v>0</v>
      </c>
      <c r="BH6" s="504">
        <f t="shared" si="2"/>
        <v>0</v>
      </c>
      <c r="BI6" s="504">
        <f t="shared" si="2"/>
        <v>0</v>
      </c>
      <c r="BK6" s="504">
        <f t="shared" ref="BK6:BX6" si="3">SUM(BK7+BK11+BK16)</f>
        <v>0</v>
      </c>
      <c r="BL6" s="504">
        <f t="shared" si="3"/>
        <v>0</v>
      </c>
      <c r="BM6" s="504">
        <f t="shared" si="3"/>
        <v>0</v>
      </c>
      <c r="BN6" s="504">
        <f t="shared" si="3"/>
        <v>0</v>
      </c>
      <c r="BO6" s="504">
        <f t="shared" si="3"/>
        <v>0</v>
      </c>
      <c r="BP6" s="504">
        <f t="shared" si="3"/>
        <v>0</v>
      </c>
      <c r="BQ6" s="504">
        <f t="shared" si="3"/>
        <v>0</v>
      </c>
      <c r="BR6" s="504">
        <f t="shared" si="3"/>
        <v>0</v>
      </c>
      <c r="BS6" s="504">
        <f t="shared" si="3"/>
        <v>0</v>
      </c>
      <c r="BT6" s="504">
        <f t="shared" si="3"/>
        <v>0</v>
      </c>
      <c r="BU6" s="504">
        <f t="shared" si="3"/>
        <v>0</v>
      </c>
      <c r="BV6" s="504">
        <f t="shared" si="3"/>
        <v>0</v>
      </c>
      <c r="BW6" s="504">
        <f t="shared" si="3"/>
        <v>0</v>
      </c>
      <c r="BX6" s="504">
        <f t="shared" si="3"/>
        <v>0</v>
      </c>
      <c r="BZ6" s="504">
        <f t="shared" ref="BZ6:CM6" si="4">SUM(BZ7+BZ11+BZ16)</f>
        <v>0</v>
      </c>
      <c r="CA6" s="504">
        <f t="shared" si="4"/>
        <v>0</v>
      </c>
      <c r="CB6" s="504">
        <f t="shared" si="4"/>
        <v>0</v>
      </c>
      <c r="CC6" s="504">
        <f t="shared" si="4"/>
        <v>0</v>
      </c>
      <c r="CD6" s="504">
        <f t="shared" si="4"/>
        <v>0</v>
      </c>
      <c r="CE6" s="504">
        <f t="shared" si="4"/>
        <v>0</v>
      </c>
      <c r="CF6" s="504">
        <f t="shared" si="4"/>
        <v>0</v>
      </c>
      <c r="CG6" s="504">
        <f t="shared" si="4"/>
        <v>0</v>
      </c>
      <c r="CH6" s="504">
        <f t="shared" si="4"/>
        <v>0</v>
      </c>
      <c r="CI6" s="504">
        <f t="shared" si="4"/>
        <v>0</v>
      </c>
      <c r="CJ6" s="504">
        <f t="shared" si="4"/>
        <v>0</v>
      </c>
      <c r="CK6" s="504">
        <f t="shared" si="4"/>
        <v>0</v>
      </c>
      <c r="CL6" s="504">
        <f t="shared" si="4"/>
        <v>0</v>
      </c>
      <c r="CM6" s="504">
        <f t="shared" si="4"/>
        <v>0</v>
      </c>
      <c r="CO6" s="504">
        <f t="shared" ref="CO6:DB6" si="5">SUM(CO7+CO11+CO16)</f>
        <v>0</v>
      </c>
      <c r="CP6" s="504">
        <f t="shared" si="5"/>
        <v>0</v>
      </c>
      <c r="CQ6" s="504">
        <f t="shared" si="5"/>
        <v>0</v>
      </c>
      <c r="CR6" s="504">
        <f t="shared" si="5"/>
        <v>0</v>
      </c>
      <c r="CS6" s="504">
        <f t="shared" si="5"/>
        <v>0</v>
      </c>
      <c r="CT6" s="504">
        <f t="shared" si="5"/>
        <v>0</v>
      </c>
      <c r="CU6" s="504">
        <f t="shared" si="5"/>
        <v>0</v>
      </c>
      <c r="CV6" s="504">
        <f t="shared" si="5"/>
        <v>0</v>
      </c>
      <c r="CW6" s="504">
        <f t="shared" si="5"/>
        <v>0</v>
      </c>
      <c r="CX6" s="504">
        <f t="shared" si="5"/>
        <v>0</v>
      </c>
      <c r="CY6" s="504">
        <f t="shared" si="5"/>
        <v>0</v>
      </c>
      <c r="CZ6" s="504">
        <f t="shared" si="5"/>
        <v>0</v>
      </c>
      <c r="DA6" s="504">
        <f t="shared" si="5"/>
        <v>0</v>
      </c>
      <c r="DB6" s="504">
        <f t="shared" si="5"/>
        <v>0</v>
      </c>
      <c r="DD6" s="504">
        <f t="shared" ref="DD6:DQ6" si="6">SUM(DD7+DD11+DD16)</f>
        <v>0</v>
      </c>
      <c r="DE6" s="504">
        <f t="shared" si="6"/>
        <v>0</v>
      </c>
      <c r="DF6" s="504">
        <f t="shared" si="6"/>
        <v>0</v>
      </c>
      <c r="DG6" s="504">
        <f t="shared" si="6"/>
        <v>0</v>
      </c>
      <c r="DH6" s="504">
        <f t="shared" si="6"/>
        <v>0</v>
      </c>
      <c r="DI6" s="504">
        <f t="shared" si="6"/>
        <v>0</v>
      </c>
      <c r="DJ6" s="504">
        <f t="shared" si="6"/>
        <v>0</v>
      </c>
      <c r="DK6" s="504">
        <f t="shared" si="6"/>
        <v>0</v>
      </c>
      <c r="DL6" s="504">
        <f t="shared" si="6"/>
        <v>0</v>
      </c>
      <c r="DM6" s="504">
        <f t="shared" si="6"/>
        <v>0</v>
      </c>
      <c r="DN6" s="504">
        <f t="shared" si="6"/>
        <v>0</v>
      </c>
      <c r="DO6" s="504">
        <f t="shared" si="6"/>
        <v>0</v>
      </c>
      <c r="DP6" s="504">
        <f t="shared" si="6"/>
        <v>0</v>
      </c>
      <c r="DQ6" s="504">
        <f t="shared" si="6"/>
        <v>0</v>
      </c>
    </row>
    <row r="7" spans="1:121" s="506" customFormat="1" hidden="1" outlineLevel="1">
      <c r="A7" s="502" t="s">
        <v>218</v>
      </c>
      <c r="B7" s="503" t="s">
        <v>299</v>
      </c>
      <c r="C7" s="504">
        <f>SUM(C8:C10)</f>
        <v>0</v>
      </c>
      <c r="D7" s="504">
        <f t="shared" ref="D7:AE7" si="7">SUM(D8:D10)</f>
        <v>0</v>
      </c>
      <c r="E7" s="504">
        <f t="shared" si="7"/>
        <v>0</v>
      </c>
      <c r="F7" s="504">
        <f t="shared" si="7"/>
        <v>0</v>
      </c>
      <c r="G7" s="504">
        <f t="shared" si="7"/>
        <v>0</v>
      </c>
      <c r="H7" s="504">
        <f t="shared" si="7"/>
        <v>0</v>
      </c>
      <c r="I7" s="504">
        <f t="shared" si="7"/>
        <v>0</v>
      </c>
      <c r="J7" s="504">
        <f t="shared" si="7"/>
        <v>0</v>
      </c>
      <c r="K7" s="504">
        <f t="shared" si="7"/>
        <v>0</v>
      </c>
      <c r="L7" s="504">
        <f t="shared" si="7"/>
        <v>0</v>
      </c>
      <c r="M7" s="504">
        <f t="shared" si="7"/>
        <v>0</v>
      </c>
      <c r="N7" s="504">
        <f t="shared" si="7"/>
        <v>0</v>
      </c>
      <c r="O7" s="504">
        <f t="shared" si="7"/>
        <v>0</v>
      </c>
      <c r="P7" s="504">
        <f t="shared" si="7"/>
        <v>0</v>
      </c>
      <c r="Q7" s="505"/>
      <c r="R7" s="504">
        <f t="shared" si="7"/>
        <v>0</v>
      </c>
      <c r="S7" s="504">
        <f t="shared" si="7"/>
        <v>0</v>
      </c>
      <c r="T7" s="504">
        <f t="shared" si="7"/>
        <v>0</v>
      </c>
      <c r="U7" s="504">
        <f t="shared" si="7"/>
        <v>0</v>
      </c>
      <c r="V7" s="504">
        <f t="shared" si="7"/>
        <v>0</v>
      </c>
      <c r="W7" s="504">
        <f t="shared" si="7"/>
        <v>0</v>
      </c>
      <c r="X7" s="504">
        <f t="shared" si="7"/>
        <v>0</v>
      </c>
      <c r="Y7" s="504">
        <f t="shared" si="7"/>
        <v>0</v>
      </c>
      <c r="Z7" s="504">
        <f t="shared" si="7"/>
        <v>0</v>
      </c>
      <c r="AA7" s="504">
        <f t="shared" si="7"/>
        <v>0</v>
      </c>
      <c r="AB7" s="504">
        <f t="shared" si="7"/>
        <v>0</v>
      </c>
      <c r="AC7" s="504">
        <f t="shared" si="7"/>
        <v>0</v>
      </c>
      <c r="AD7" s="504">
        <f t="shared" si="7"/>
        <v>0</v>
      </c>
      <c r="AE7" s="504">
        <f t="shared" si="7"/>
        <v>0</v>
      </c>
      <c r="AF7" s="505"/>
      <c r="AG7" s="504">
        <f t="shared" ref="AG7:AT7" si="8">SUM(AG8:AG10)</f>
        <v>0</v>
      </c>
      <c r="AH7" s="504">
        <f t="shared" si="8"/>
        <v>0</v>
      </c>
      <c r="AI7" s="504">
        <f t="shared" si="8"/>
        <v>0</v>
      </c>
      <c r="AJ7" s="504">
        <f t="shared" si="8"/>
        <v>0</v>
      </c>
      <c r="AK7" s="504">
        <f t="shared" si="8"/>
        <v>0</v>
      </c>
      <c r="AL7" s="504">
        <f t="shared" si="8"/>
        <v>0</v>
      </c>
      <c r="AM7" s="504">
        <f t="shared" si="8"/>
        <v>0</v>
      </c>
      <c r="AN7" s="504">
        <f t="shared" si="8"/>
        <v>0</v>
      </c>
      <c r="AO7" s="504">
        <f t="shared" si="8"/>
        <v>0</v>
      </c>
      <c r="AP7" s="504">
        <f t="shared" si="8"/>
        <v>0</v>
      </c>
      <c r="AQ7" s="504">
        <f t="shared" si="8"/>
        <v>0</v>
      </c>
      <c r="AR7" s="504">
        <f t="shared" si="8"/>
        <v>0</v>
      </c>
      <c r="AS7" s="504">
        <f t="shared" si="8"/>
        <v>0</v>
      </c>
      <c r="AT7" s="504">
        <f t="shared" si="8"/>
        <v>0</v>
      </c>
      <c r="AV7" s="504">
        <f t="shared" ref="AV7:BI7" si="9">SUM(AV8:AV10)</f>
        <v>0</v>
      </c>
      <c r="AW7" s="504">
        <f t="shared" si="9"/>
        <v>0</v>
      </c>
      <c r="AX7" s="504">
        <f t="shared" si="9"/>
        <v>0</v>
      </c>
      <c r="AY7" s="504">
        <f t="shared" si="9"/>
        <v>0</v>
      </c>
      <c r="AZ7" s="504">
        <f t="shared" si="9"/>
        <v>0</v>
      </c>
      <c r="BA7" s="504">
        <f t="shared" si="9"/>
        <v>0</v>
      </c>
      <c r="BB7" s="504">
        <f t="shared" si="9"/>
        <v>0</v>
      </c>
      <c r="BC7" s="504">
        <f t="shared" si="9"/>
        <v>0</v>
      </c>
      <c r="BD7" s="504">
        <f t="shared" si="9"/>
        <v>0</v>
      </c>
      <c r="BE7" s="504">
        <f t="shared" si="9"/>
        <v>0</v>
      </c>
      <c r="BF7" s="504">
        <f t="shared" si="9"/>
        <v>0</v>
      </c>
      <c r="BG7" s="504">
        <f t="shared" si="9"/>
        <v>0</v>
      </c>
      <c r="BH7" s="504">
        <f t="shared" si="9"/>
        <v>0</v>
      </c>
      <c r="BI7" s="504">
        <f t="shared" si="9"/>
        <v>0</v>
      </c>
      <c r="BK7" s="504">
        <f t="shared" ref="BK7:BX7" si="10">SUM(BK8:BK10)</f>
        <v>0</v>
      </c>
      <c r="BL7" s="504">
        <f t="shared" si="10"/>
        <v>0</v>
      </c>
      <c r="BM7" s="504">
        <f t="shared" si="10"/>
        <v>0</v>
      </c>
      <c r="BN7" s="504">
        <f t="shared" si="10"/>
        <v>0</v>
      </c>
      <c r="BO7" s="504">
        <f t="shared" si="10"/>
        <v>0</v>
      </c>
      <c r="BP7" s="504">
        <f t="shared" si="10"/>
        <v>0</v>
      </c>
      <c r="BQ7" s="504">
        <f t="shared" si="10"/>
        <v>0</v>
      </c>
      <c r="BR7" s="504">
        <f t="shared" si="10"/>
        <v>0</v>
      </c>
      <c r="BS7" s="504">
        <f t="shared" si="10"/>
        <v>0</v>
      </c>
      <c r="BT7" s="504">
        <f t="shared" si="10"/>
        <v>0</v>
      </c>
      <c r="BU7" s="504">
        <f t="shared" si="10"/>
        <v>0</v>
      </c>
      <c r="BV7" s="504">
        <f t="shared" si="10"/>
        <v>0</v>
      </c>
      <c r="BW7" s="504">
        <f t="shared" si="10"/>
        <v>0</v>
      </c>
      <c r="BX7" s="504">
        <f t="shared" si="10"/>
        <v>0</v>
      </c>
      <c r="BZ7" s="504">
        <f t="shared" ref="BZ7:CM7" si="11">SUM(BZ8:BZ10)</f>
        <v>0</v>
      </c>
      <c r="CA7" s="504">
        <f t="shared" si="11"/>
        <v>0</v>
      </c>
      <c r="CB7" s="504">
        <f t="shared" si="11"/>
        <v>0</v>
      </c>
      <c r="CC7" s="504">
        <f t="shared" si="11"/>
        <v>0</v>
      </c>
      <c r="CD7" s="504">
        <f t="shared" si="11"/>
        <v>0</v>
      </c>
      <c r="CE7" s="504">
        <f t="shared" si="11"/>
        <v>0</v>
      </c>
      <c r="CF7" s="504">
        <f t="shared" si="11"/>
        <v>0</v>
      </c>
      <c r="CG7" s="504">
        <f t="shared" si="11"/>
        <v>0</v>
      </c>
      <c r="CH7" s="504">
        <f t="shared" si="11"/>
        <v>0</v>
      </c>
      <c r="CI7" s="504">
        <f t="shared" si="11"/>
        <v>0</v>
      </c>
      <c r="CJ7" s="504">
        <f t="shared" si="11"/>
        <v>0</v>
      </c>
      <c r="CK7" s="504">
        <f t="shared" si="11"/>
        <v>0</v>
      </c>
      <c r="CL7" s="504">
        <f t="shared" si="11"/>
        <v>0</v>
      </c>
      <c r="CM7" s="504">
        <f t="shared" si="11"/>
        <v>0</v>
      </c>
      <c r="CO7" s="504">
        <f t="shared" ref="CO7:DB7" si="12">SUM(CO8:CO10)</f>
        <v>0</v>
      </c>
      <c r="CP7" s="504">
        <f t="shared" si="12"/>
        <v>0</v>
      </c>
      <c r="CQ7" s="504">
        <f t="shared" si="12"/>
        <v>0</v>
      </c>
      <c r="CR7" s="504">
        <f t="shared" si="12"/>
        <v>0</v>
      </c>
      <c r="CS7" s="504">
        <f t="shared" si="12"/>
        <v>0</v>
      </c>
      <c r="CT7" s="504">
        <f t="shared" si="12"/>
        <v>0</v>
      </c>
      <c r="CU7" s="504">
        <f t="shared" si="12"/>
        <v>0</v>
      </c>
      <c r="CV7" s="504">
        <f t="shared" si="12"/>
        <v>0</v>
      </c>
      <c r="CW7" s="504">
        <f t="shared" si="12"/>
        <v>0</v>
      </c>
      <c r="CX7" s="504">
        <f t="shared" si="12"/>
        <v>0</v>
      </c>
      <c r="CY7" s="504">
        <f t="shared" si="12"/>
        <v>0</v>
      </c>
      <c r="CZ7" s="504">
        <f t="shared" si="12"/>
        <v>0</v>
      </c>
      <c r="DA7" s="504">
        <f t="shared" si="12"/>
        <v>0</v>
      </c>
      <c r="DB7" s="504">
        <f t="shared" si="12"/>
        <v>0</v>
      </c>
      <c r="DD7" s="504">
        <f t="shared" ref="DD7:DQ7" si="13">SUM(DD8:DD10)</f>
        <v>0</v>
      </c>
      <c r="DE7" s="504">
        <f t="shared" si="13"/>
        <v>0</v>
      </c>
      <c r="DF7" s="504">
        <f t="shared" si="13"/>
        <v>0</v>
      </c>
      <c r="DG7" s="504">
        <f t="shared" si="13"/>
        <v>0</v>
      </c>
      <c r="DH7" s="504">
        <f t="shared" si="13"/>
        <v>0</v>
      </c>
      <c r="DI7" s="504">
        <f t="shared" si="13"/>
        <v>0</v>
      </c>
      <c r="DJ7" s="504">
        <f t="shared" si="13"/>
        <v>0</v>
      </c>
      <c r="DK7" s="504">
        <f t="shared" si="13"/>
        <v>0</v>
      </c>
      <c r="DL7" s="504">
        <f t="shared" si="13"/>
        <v>0</v>
      </c>
      <c r="DM7" s="504">
        <f t="shared" si="13"/>
        <v>0</v>
      </c>
      <c r="DN7" s="504">
        <f t="shared" si="13"/>
        <v>0</v>
      </c>
      <c r="DO7" s="504">
        <f t="shared" si="13"/>
        <v>0</v>
      </c>
      <c r="DP7" s="504">
        <f t="shared" si="13"/>
        <v>0</v>
      </c>
      <c r="DQ7" s="504">
        <f t="shared" si="13"/>
        <v>0</v>
      </c>
    </row>
    <row r="8" spans="1:121" s="513" customFormat="1" ht="27.6" hidden="1" outlineLevel="1">
      <c r="A8" s="507" t="s">
        <v>2</v>
      </c>
      <c r="B8" s="508" t="s">
        <v>300</v>
      </c>
      <c r="C8" s="509"/>
      <c r="D8" s="510"/>
      <c r="E8" s="510"/>
      <c r="F8" s="510"/>
      <c r="G8" s="511">
        <f t="shared" ref="G8:G22" si="14">C8+D8-E8+F8</f>
        <v>0</v>
      </c>
      <c r="H8" s="510"/>
      <c r="I8" s="510"/>
      <c r="J8" s="510"/>
      <c r="K8" s="510"/>
      <c r="L8" s="510"/>
      <c r="M8" s="510"/>
      <c r="N8" s="511">
        <f>H8+I8-J8+K8-L8+M8</f>
        <v>0</v>
      </c>
      <c r="O8" s="510"/>
      <c r="P8" s="510"/>
      <c r="Q8" s="512"/>
      <c r="R8" s="510"/>
      <c r="S8" s="510"/>
      <c r="T8" s="510"/>
      <c r="U8" s="510"/>
      <c r="V8" s="511">
        <f t="shared" ref="V8:V22" si="15">R8+S8-T8+U8</f>
        <v>0</v>
      </c>
      <c r="W8" s="510"/>
      <c r="X8" s="510"/>
      <c r="Y8" s="510"/>
      <c r="Z8" s="510"/>
      <c r="AA8" s="510"/>
      <c r="AB8" s="510"/>
      <c r="AC8" s="511">
        <f>W8+X8-Y8+Z8-AA8+AB8</f>
        <v>0</v>
      </c>
      <c r="AD8" s="510"/>
      <c r="AE8" s="510"/>
      <c r="AF8" s="512"/>
      <c r="AG8" s="510"/>
      <c r="AH8" s="510"/>
      <c r="AI8" s="510"/>
      <c r="AJ8" s="510"/>
      <c r="AK8" s="511">
        <f>AG8+AH8-AI8+AJ8</f>
        <v>0</v>
      </c>
      <c r="AL8" s="510"/>
      <c r="AM8" s="510"/>
      <c r="AN8" s="510"/>
      <c r="AO8" s="510"/>
      <c r="AP8" s="510"/>
      <c r="AQ8" s="510"/>
      <c r="AR8" s="511">
        <f>AL8+AM8-AN8+AO8-AP8+AQ8</f>
        <v>0</v>
      </c>
      <c r="AS8" s="510"/>
      <c r="AT8" s="510"/>
      <c r="AV8" s="510"/>
      <c r="AW8" s="510"/>
      <c r="AX8" s="510"/>
      <c r="AY8" s="510"/>
      <c r="AZ8" s="511">
        <f>AV8+AW8-AX8+AY8</f>
        <v>0</v>
      </c>
      <c r="BA8" s="510"/>
      <c r="BB8" s="510"/>
      <c r="BC8" s="510"/>
      <c r="BD8" s="510"/>
      <c r="BE8" s="510"/>
      <c r="BF8" s="510"/>
      <c r="BG8" s="511">
        <f>BA8+BB8-BC8+BD8-BE8+BF8</f>
        <v>0</v>
      </c>
      <c r="BH8" s="510"/>
      <c r="BI8" s="510"/>
      <c r="BK8" s="510"/>
      <c r="BL8" s="510"/>
      <c r="BM8" s="510"/>
      <c r="BN8" s="510"/>
      <c r="BO8" s="511">
        <f>BK8+BL8-BM8+BN8</f>
        <v>0</v>
      </c>
      <c r="BP8" s="510"/>
      <c r="BQ8" s="510"/>
      <c r="BR8" s="510"/>
      <c r="BS8" s="510"/>
      <c r="BT8" s="510"/>
      <c r="BU8" s="510"/>
      <c r="BV8" s="511">
        <f>BP8+BQ8-BR8+BS8-BT8+BU8</f>
        <v>0</v>
      </c>
      <c r="BW8" s="510"/>
      <c r="BX8" s="510"/>
      <c r="BZ8" s="510"/>
      <c r="CA8" s="510"/>
      <c r="CB8" s="510"/>
      <c r="CC8" s="510"/>
      <c r="CD8" s="511">
        <f>BZ8+CA8-CB8+CC8</f>
        <v>0</v>
      </c>
      <c r="CE8" s="510"/>
      <c r="CF8" s="510"/>
      <c r="CG8" s="510"/>
      <c r="CH8" s="510"/>
      <c r="CI8" s="510"/>
      <c r="CJ8" s="510"/>
      <c r="CK8" s="511">
        <f>CE8+CF8-CG8+CH8-CI8+CJ8</f>
        <v>0</v>
      </c>
      <c r="CL8" s="510"/>
      <c r="CM8" s="510"/>
      <c r="CO8" s="510"/>
      <c r="CP8" s="510"/>
      <c r="CQ8" s="510"/>
      <c r="CR8" s="510"/>
      <c r="CS8" s="511">
        <f>CO8+CP8-CQ8+CR8</f>
        <v>0</v>
      </c>
      <c r="CT8" s="510"/>
      <c r="CU8" s="510"/>
      <c r="CV8" s="510"/>
      <c r="CW8" s="510"/>
      <c r="CX8" s="510"/>
      <c r="CY8" s="510"/>
      <c r="CZ8" s="511">
        <f>CT8+CU8-CV8+CW8-CX8+CY8</f>
        <v>0</v>
      </c>
      <c r="DA8" s="510"/>
      <c r="DB8" s="510"/>
      <c r="DD8" s="510"/>
      <c r="DE8" s="510"/>
      <c r="DF8" s="510"/>
      <c r="DG8" s="510"/>
      <c r="DH8" s="511">
        <f>DD8+DE8-DF8+DG8</f>
        <v>0</v>
      </c>
      <c r="DI8" s="510"/>
      <c r="DJ8" s="510"/>
      <c r="DK8" s="510"/>
      <c r="DL8" s="510"/>
      <c r="DM8" s="510"/>
      <c r="DN8" s="510"/>
      <c r="DO8" s="511">
        <f>DI8+DJ8-DK8+DL8-DM8+DN8</f>
        <v>0</v>
      </c>
      <c r="DP8" s="510"/>
      <c r="DQ8" s="510"/>
    </row>
    <row r="9" spans="1:121" s="506" customFormat="1" hidden="1" outlineLevel="1">
      <c r="A9" s="514" t="s">
        <v>3</v>
      </c>
      <c r="B9" s="515" t="s">
        <v>301</v>
      </c>
      <c r="C9" s="516"/>
      <c r="D9" s="517"/>
      <c r="E9" s="517"/>
      <c r="F9" s="517"/>
      <c r="G9" s="504">
        <f t="shared" si="14"/>
        <v>0</v>
      </c>
      <c r="H9" s="517"/>
      <c r="I9" s="517"/>
      <c r="J9" s="517"/>
      <c r="K9" s="517"/>
      <c r="L9" s="517"/>
      <c r="M9" s="517"/>
      <c r="N9" s="511">
        <f t="shared" ref="N9:N22" si="16">H9+I9-J9+K9-L9+M9</f>
        <v>0</v>
      </c>
      <c r="O9" s="517"/>
      <c r="P9" s="517"/>
      <c r="Q9" s="505"/>
      <c r="R9" s="517"/>
      <c r="S9" s="517"/>
      <c r="T9" s="517"/>
      <c r="U9" s="517"/>
      <c r="V9" s="504">
        <f t="shared" si="15"/>
        <v>0</v>
      </c>
      <c r="W9" s="517"/>
      <c r="X9" s="517"/>
      <c r="Y9" s="517"/>
      <c r="Z9" s="517"/>
      <c r="AA9" s="517"/>
      <c r="AB9" s="517"/>
      <c r="AC9" s="511">
        <f t="shared" ref="AC9:AC22" si="17">W9+X9-Y9+Z9-AA9+AB9</f>
        <v>0</v>
      </c>
      <c r="AD9" s="517"/>
      <c r="AE9" s="517"/>
      <c r="AF9" s="505"/>
      <c r="AG9" s="517"/>
      <c r="AH9" s="517"/>
      <c r="AI9" s="517"/>
      <c r="AJ9" s="517"/>
      <c r="AK9" s="504">
        <f>AG9+AH9-AI9+AJ9</f>
        <v>0</v>
      </c>
      <c r="AL9" s="517"/>
      <c r="AM9" s="517"/>
      <c r="AN9" s="517"/>
      <c r="AO9" s="517"/>
      <c r="AP9" s="517"/>
      <c r="AQ9" s="517"/>
      <c r="AR9" s="511">
        <f>AL9+AM9-AN9+AO9-AP9+AQ9</f>
        <v>0</v>
      </c>
      <c r="AS9" s="517"/>
      <c r="AT9" s="517"/>
      <c r="AV9" s="517"/>
      <c r="AW9" s="517"/>
      <c r="AX9" s="517"/>
      <c r="AY9" s="517"/>
      <c r="AZ9" s="504">
        <f>AV9+AW9-AX9+AY9</f>
        <v>0</v>
      </c>
      <c r="BA9" s="517"/>
      <c r="BB9" s="517"/>
      <c r="BC9" s="517"/>
      <c r="BD9" s="517"/>
      <c r="BE9" s="517"/>
      <c r="BF9" s="517"/>
      <c r="BG9" s="511">
        <f>BA9+BB9-BC9+BD9-BE9+BF9</f>
        <v>0</v>
      </c>
      <c r="BH9" s="517"/>
      <c r="BI9" s="517"/>
      <c r="BK9" s="517"/>
      <c r="BL9" s="517"/>
      <c r="BM9" s="517"/>
      <c r="BN9" s="517"/>
      <c r="BO9" s="504">
        <f>BK9+BL9-BM9+BN9</f>
        <v>0</v>
      </c>
      <c r="BP9" s="517"/>
      <c r="BQ9" s="517"/>
      <c r="BR9" s="517"/>
      <c r="BS9" s="517"/>
      <c r="BT9" s="517"/>
      <c r="BU9" s="517"/>
      <c r="BV9" s="511">
        <f>BP9+BQ9-BR9+BS9-BT9+BU9</f>
        <v>0</v>
      </c>
      <c r="BW9" s="517"/>
      <c r="BX9" s="517"/>
      <c r="BZ9" s="517"/>
      <c r="CA9" s="517"/>
      <c r="CB9" s="517"/>
      <c r="CC9" s="517"/>
      <c r="CD9" s="504">
        <f>BZ9+CA9-CB9+CC9</f>
        <v>0</v>
      </c>
      <c r="CE9" s="517"/>
      <c r="CF9" s="517"/>
      <c r="CG9" s="517"/>
      <c r="CH9" s="517"/>
      <c r="CI9" s="517"/>
      <c r="CJ9" s="517"/>
      <c r="CK9" s="511">
        <f>CE9+CF9-CG9+CH9-CI9+CJ9</f>
        <v>0</v>
      </c>
      <c r="CL9" s="517"/>
      <c r="CM9" s="517"/>
      <c r="CO9" s="517"/>
      <c r="CP9" s="517"/>
      <c r="CQ9" s="517"/>
      <c r="CR9" s="517"/>
      <c r="CS9" s="504">
        <f>CO9+CP9-CQ9+CR9</f>
        <v>0</v>
      </c>
      <c r="CT9" s="517"/>
      <c r="CU9" s="517"/>
      <c r="CV9" s="517"/>
      <c r="CW9" s="517"/>
      <c r="CX9" s="517"/>
      <c r="CY9" s="517"/>
      <c r="CZ9" s="511">
        <f>CT9+CU9-CV9+CW9-CX9+CY9</f>
        <v>0</v>
      </c>
      <c r="DA9" s="517"/>
      <c r="DB9" s="517"/>
      <c r="DD9" s="517"/>
      <c r="DE9" s="517"/>
      <c r="DF9" s="517"/>
      <c r="DG9" s="517"/>
      <c r="DH9" s="504">
        <f>DD9+DE9-DF9+DG9</f>
        <v>0</v>
      </c>
      <c r="DI9" s="517"/>
      <c r="DJ9" s="517"/>
      <c r="DK9" s="517"/>
      <c r="DL9" s="517"/>
      <c r="DM9" s="517"/>
      <c r="DN9" s="517"/>
      <c r="DO9" s="511">
        <f>DI9+DJ9-DK9+DL9-DM9+DN9</f>
        <v>0</v>
      </c>
      <c r="DP9" s="517"/>
      <c r="DQ9" s="517"/>
    </row>
    <row r="10" spans="1:121" s="506" customFormat="1" hidden="1" outlineLevel="1">
      <c r="A10" s="514" t="s">
        <v>4</v>
      </c>
      <c r="B10" s="515" t="s">
        <v>302</v>
      </c>
      <c r="C10" s="516"/>
      <c r="D10" s="517"/>
      <c r="E10" s="517"/>
      <c r="F10" s="517"/>
      <c r="G10" s="504">
        <f t="shared" si="14"/>
        <v>0</v>
      </c>
      <c r="H10" s="517"/>
      <c r="I10" s="517"/>
      <c r="J10" s="517"/>
      <c r="K10" s="517"/>
      <c r="L10" s="517"/>
      <c r="M10" s="517"/>
      <c r="N10" s="511">
        <f t="shared" si="16"/>
        <v>0</v>
      </c>
      <c r="O10" s="517"/>
      <c r="P10" s="517"/>
      <c r="Q10" s="505"/>
      <c r="R10" s="517"/>
      <c r="S10" s="517"/>
      <c r="T10" s="517"/>
      <c r="U10" s="517"/>
      <c r="V10" s="504">
        <f t="shared" si="15"/>
        <v>0</v>
      </c>
      <c r="W10" s="517"/>
      <c r="X10" s="517"/>
      <c r="Y10" s="517"/>
      <c r="Z10" s="517"/>
      <c r="AA10" s="517"/>
      <c r="AB10" s="517"/>
      <c r="AC10" s="511">
        <f t="shared" si="17"/>
        <v>0</v>
      </c>
      <c r="AD10" s="517"/>
      <c r="AE10" s="517"/>
      <c r="AF10" s="505"/>
      <c r="AG10" s="517"/>
      <c r="AH10" s="517"/>
      <c r="AI10" s="517"/>
      <c r="AJ10" s="517"/>
      <c r="AK10" s="504">
        <f>AG10+AH10-AI10+AJ10</f>
        <v>0</v>
      </c>
      <c r="AL10" s="517"/>
      <c r="AM10" s="517"/>
      <c r="AN10" s="517"/>
      <c r="AO10" s="517"/>
      <c r="AP10" s="517"/>
      <c r="AQ10" s="517"/>
      <c r="AR10" s="511">
        <f>AL10+AM10-AN10+AO10-AP10+AQ10</f>
        <v>0</v>
      </c>
      <c r="AS10" s="517"/>
      <c r="AT10" s="517"/>
      <c r="AV10" s="517"/>
      <c r="AW10" s="517"/>
      <c r="AX10" s="517"/>
      <c r="AY10" s="517"/>
      <c r="AZ10" s="504">
        <f>AV10+AW10-AX10+AY10</f>
        <v>0</v>
      </c>
      <c r="BA10" s="517"/>
      <c r="BB10" s="517"/>
      <c r="BC10" s="517"/>
      <c r="BD10" s="517"/>
      <c r="BE10" s="517"/>
      <c r="BF10" s="517"/>
      <c r="BG10" s="511">
        <f>BA10+BB10-BC10+BD10-BE10+BF10</f>
        <v>0</v>
      </c>
      <c r="BH10" s="517"/>
      <c r="BI10" s="517"/>
      <c r="BK10" s="517"/>
      <c r="BL10" s="517"/>
      <c r="BM10" s="517"/>
      <c r="BN10" s="517"/>
      <c r="BO10" s="504">
        <f>BK10+BL10-BM10+BN10</f>
        <v>0</v>
      </c>
      <c r="BP10" s="517"/>
      <c r="BQ10" s="517"/>
      <c r="BR10" s="517"/>
      <c r="BS10" s="517"/>
      <c r="BT10" s="517"/>
      <c r="BU10" s="517"/>
      <c r="BV10" s="511">
        <f>BP10+BQ10-BR10+BS10-BT10+BU10</f>
        <v>0</v>
      </c>
      <c r="BW10" s="517"/>
      <c r="BX10" s="517"/>
      <c r="BZ10" s="517"/>
      <c r="CA10" s="517"/>
      <c r="CB10" s="517"/>
      <c r="CC10" s="517"/>
      <c r="CD10" s="504">
        <f>BZ10+CA10-CB10+CC10</f>
        <v>0</v>
      </c>
      <c r="CE10" s="517"/>
      <c r="CF10" s="517"/>
      <c r="CG10" s="517"/>
      <c r="CH10" s="517"/>
      <c r="CI10" s="517"/>
      <c r="CJ10" s="517"/>
      <c r="CK10" s="511">
        <f>CE10+CF10-CG10+CH10-CI10+CJ10</f>
        <v>0</v>
      </c>
      <c r="CL10" s="517"/>
      <c r="CM10" s="517"/>
      <c r="CO10" s="517"/>
      <c r="CP10" s="517"/>
      <c r="CQ10" s="517"/>
      <c r="CR10" s="517"/>
      <c r="CS10" s="504">
        <f>CO10+CP10-CQ10+CR10</f>
        <v>0</v>
      </c>
      <c r="CT10" s="517"/>
      <c r="CU10" s="517"/>
      <c r="CV10" s="517"/>
      <c r="CW10" s="517"/>
      <c r="CX10" s="517"/>
      <c r="CY10" s="517"/>
      <c r="CZ10" s="511">
        <f>CT10+CU10-CV10+CW10-CX10+CY10</f>
        <v>0</v>
      </c>
      <c r="DA10" s="517"/>
      <c r="DB10" s="517"/>
      <c r="DD10" s="517"/>
      <c r="DE10" s="517"/>
      <c r="DF10" s="517"/>
      <c r="DG10" s="517"/>
      <c r="DH10" s="504">
        <f>DD10+DE10-DF10+DG10</f>
        <v>0</v>
      </c>
      <c r="DI10" s="517"/>
      <c r="DJ10" s="517"/>
      <c r="DK10" s="517"/>
      <c r="DL10" s="517"/>
      <c r="DM10" s="517"/>
      <c r="DN10" s="517"/>
      <c r="DO10" s="511">
        <f>DI10+DJ10-DK10+DL10-DM10+DN10</f>
        <v>0</v>
      </c>
      <c r="DP10" s="517"/>
      <c r="DQ10" s="517"/>
    </row>
    <row r="11" spans="1:121" s="506" customFormat="1" hidden="1" outlineLevel="1">
      <c r="A11" s="502" t="s">
        <v>227</v>
      </c>
      <c r="B11" s="503" t="s">
        <v>303</v>
      </c>
      <c r="C11" s="504">
        <f t="shared" ref="C11:AD11" si="18">SUM(C12:C15)</f>
        <v>0</v>
      </c>
      <c r="D11" s="504">
        <f t="shared" si="18"/>
        <v>0</v>
      </c>
      <c r="E11" s="504">
        <f t="shared" si="18"/>
        <v>0</v>
      </c>
      <c r="F11" s="504">
        <f t="shared" si="18"/>
        <v>0</v>
      </c>
      <c r="G11" s="504">
        <f t="shared" si="18"/>
        <v>0</v>
      </c>
      <c r="H11" s="504">
        <f t="shared" si="18"/>
        <v>0</v>
      </c>
      <c r="I11" s="504">
        <f t="shared" si="18"/>
        <v>0</v>
      </c>
      <c r="J11" s="504">
        <f t="shared" si="18"/>
        <v>0</v>
      </c>
      <c r="K11" s="504">
        <f t="shared" si="18"/>
        <v>0</v>
      </c>
      <c r="L11" s="504">
        <f t="shared" si="18"/>
        <v>0</v>
      </c>
      <c r="M11" s="504">
        <f t="shared" si="18"/>
        <v>0</v>
      </c>
      <c r="N11" s="504">
        <f t="shared" si="18"/>
        <v>0</v>
      </c>
      <c r="O11" s="504">
        <f t="shared" si="18"/>
        <v>0</v>
      </c>
      <c r="P11" s="504">
        <f t="shared" si="18"/>
        <v>0</v>
      </c>
      <c r="Q11" s="505"/>
      <c r="R11" s="504">
        <f t="shared" si="18"/>
        <v>0</v>
      </c>
      <c r="S11" s="504">
        <f t="shared" si="18"/>
        <v>0</v>
      </c>
      <c r="T11" s="504">
        <f t="shared" si="18"/>
        <v>0</v>
      </c>
      <c r="U11" s="504">
        <f t="shared" si="18"/>
        <v>0</v>
      </c>
      <c r="V11" s="504">
        <f t="shared" si="18"/>
        <v>0</v>
      </c>
      <c r="W11" s="504">
        <f t="shared" si="18"/>
        <v>0</v>
      </c>
      <c r="X11" s="504">
        <f t="shared" si="18"/>
        <v>0</v>
      </c>
      <c r="Y11" s="504">
        <f t="shared" si="18"/>
        <v>0</v>
      </c>
      <c r="Z11" s="504">
        <f t="shared" si="18"/>
        <v>0</v>
      </c>
      <c r="AA11" s="504">
        <f t="shared" si="18"/>
        <v>0</v>
      </c>
      <c r="AB11" s="504">
        <f t="shared" si="18"/>
        <v>0</v>
      </c>
      <c r="AC11" s="504">
        <f t="shared" si="18"/>
        <v>0</v>
      </c>
      <c r="AD11" s="504">
        <f t="shared" si="18"/>
        <v>0</v>
      </c>
      <c r="AE11" s="504">
        <f>SUM(AE12:AE15)</f>
        <v>0</v>
      </c>
      <c r="AF11" s="505"/>
      <c r="AG11" s="504">
        <f t="shared" ref="AG11:AS11" si="19">SUM(AG12:AG15)</f>
        <v>0</v>
      </c>
      <c r="AH11" s="504">
        <f t="shared" si="19"/>
        <v>0</v>
      </c>
      <c r="AI11" s="504">
        <f t="shared" si="19"/>
        <v>0</v>
      </c>
      <c r="AJ11" s="504">
        <f t="shared" si="19"/>
        <v>0</v>
      </c>
      <c r="AK11" s="504">
        <f t="shared" si="19"/>
        <v>0</v>
      </c>
      <c r="AL11" s="504">
        <f t="shared" si="19"/>
        <v>0</v>
      </c>
      <c r="AM11" s="504">
        <f t="shared" si="19"/>
        <v>0</v>
      </c>
      <c r="AN11" s="504">
        <f t="shared" si="19"/>
        <v>0</v>
      </c>
      <c r="AO11" s="504">
        <f t="shared" si="19"/>
        <v>0</v>
      </c>
      <c r="AP11" s="504">
        <f t="shared" si="19"/>
        <v>0</v>
      </c>
      <c r="AQ11" s="504">
        <f t="shared" si="19"/>
        <v>0</v>
      </c>
      <c r="AR11" s="504">
        <f t="shared" si="19"/>
        <v>0</v>
      </c>
      <c r="AS11" s="504">
        <f t="shared" si="19"/>
        <v>0</v>
      </c>
      <c r="AT11" s="504">
        <f>SUM(AT12:AT15)</f>
        <v>0</v>
      </c>
      <c r="AV11" s="504">
        <f t="shared" ref="AV11:BH11" si="20">SUM(AV12:AV15)</f>
        <v>0</v>
      </c>
      <c r="AW11" s="504">
        <f t="shared" si="20"/>
        <v>0</v>
      </c>
      <c r="AX11" s="504">
        <f t="shared" si="20"/>
        <v>0</v>
      </c>
      <c r="AY11" s="504">
        <f t="shared" si="20"/>
        <v>0</v>
      </c>
      <c r="AZ11" s="504">
        <f t="shared" si="20"/>
        <v>0</v>
      </c>
      <c r="BA11" s="504">
        <f t="shared" si="20"/>
        <v>0</v>
      </c>
      <c r="BB11" s="504">
        <f t="shared" si="20"/>
        <v>0</v>
      </c>
      <c r="BC11" s="504">
        <f t="shared" si="20"/>
        <v>0</v>
      </c>
      <c r="BD11" s="504">
        <f t="shared" si="20"/>
        <v>0</v>
      </c>
      <c r="BE11" s="504">
        <f t="shared" si="20"/>
        <v>0</v>
      </c>
      <c r="BF11" s="504">
        <f t="shared" si="20"/>
        <v>0</v>
      </c>
      <c r="BG11" s="504">
        <f t="shared" si="20"/>
        <v>0</v>
      </c>
      <c r="BH11" s="504">
        <f t="shared" si="20"/>
        <v>0</v>
      </c>
      <c r="BI11" s="504">
        <f>SUM(BI12:BI15)</f>
        <v>0</v>
      </c>
      <c r="BK11" s="504">
        <f t="shared" ref="BK11:BW11" si="21">SUM(BK12:BK15)</f>
        <v>0</v>
      </c>
      <c r="BL11" s="504">
        <f t="shared" si="21"/>
        <v>0</v>
      </c>
      <c r="BM11" s="504">
        <f t="shared" si="21"/>
        <v>0</v>
      </c>
      <c r="BN11" s="504">
        <f t="shared" si="21"/>
        <v>0</v>
      </c>
      <c r="BO11" s="504">
        <f t="shared" si="21"/>
        <v>0</v>
      </c>
      <c r="BP11" s="504">
        <f t="shared" si="21"/>
        <v>0</v>
      </c>
      <c r="BQ11" s="504">
        <f t="shared" si="21"/>
        <v>0</v>
      </c>
      <c r="BR11" s="504">
        <f t="shared" si="21"/>
        <v>0</v>
      </c>
      <c r="BS11" s="504">
        <f t="shared" si="21"/>
        <v>0</v>
      </c>
      <c r="BT11" s="504">
        <f t="shared" si="21"/>
        <v>0</v>
      </c>
      <c r="BU11" s="504">
        <f t="shared" si="21"/>
        <v>0</v>
      </c>
      <c r="BV11" s="504">
        <f t="shared" si="21"/>
        <v>0</v>
      </c>
      <c r="BW11" s="504">
        <f t="shared" si="21"/>
        <v>0</v>
      </c>
      <c r="BX11" s="504">
        <f>SUM(BX12:BX15)</f>
        <v>0</v>
      </c>
      <c r="BZ11" s="504">
        <f t="shared" ref="BZ11:CL11" si="22">SUM(BZ12:BZ15)</f>
        <v>0</v>
      </c>
      <c r="CA11" s="504">
        <f t="shared" si="22"/>
        <v>0</v>
      </c>
      <c r="CB11" s="504">
        <f t="shared" si="22"/>
        <v>0</v>
      </c>
      <c r="CC11" s="504">
        <f t="shared" si="22"/>
        <v>0</v>
      </c>
      <c r="CD11" s="504">
        <f t="shared" si="22"/>
        <v>0</v>
      </c>
      <c r="CE11" s="504">
        <f t="shared" si="22"/>
        <v>0</v>
      </c>
      <c r="CF11" s="504">
        <f t="shared" si="22"/>
        <v>0</v>
      </c>
      <c r="CG11" s="504">
        <f t="shared" si="22"/>
        <v>0</v>
      </c>
      <c r="CH11" s="504">
        <f t="shared" si="22"/>
        <v>0</v>
      </c>
      <c r="CI11" s="504">
        <f t="shared" si="22"/>
        <v>0</v>
      </c>
      <c r="CJ11" s="504">
        <f t="shared" si="22"/>
        <v>0</v>
      </c>
      <c r="CK11" s="504">
        <f t="shared" si="22"/>
        <v>0</v>
      </c>
      <c r="CL11" s="504">
        <f t="shared" si="22"/>
        <v>0</v>
      </c>
      <c r="CM11" s="504">
        <f>SUM(CM12:CM15)</f>
        <v>0</v>
      </c>
      <c r="CO11" s="504">
        <f t="shared" ref="CO11:DA11" si="23">SUM(CO12:CO15)</f>
        <v>0</v>
      </c>
      <c r="CP11" s="504">
        <f t="shared" si="23"/>
        <v>0</v>
      </c>
      <c r="CQ11" s="504">
        <f t="shared" si="23"/>
        <v>0</v>
      </c>
      <c r="CR11" s="504">
        <f t="shared" si="23"/>
        <v>0</v>
      </c>
      <c r="CS11" s="504">
        <f t="shared" si="23"/>
        <v>0</v>
      </c>
      <c r="CT11" s="504">
        <f t="shared" si="23"/>
        <v>0</v>
      </c>
      <c r="CU11" s="504">
        <f t="shared" si="23"/>
        <v>0</v>
      </c>
      <c r="CV11" s="504">
        <f t="shared" si="23"/>
        <v>0</v>
      </c>
      <c r="CW11" s="504">
        <f t="shared" si="23"/>
        <v>0</v>
      </c>
      <c r="CX11" s="504">
        <f t="shared" si="23"/>
        <v>0</v>
      </c>
      <c r="CY11" s="504">
        <f t="shared" si="23"/>
        <v>0</v>
      </c>
      <c r="CZ11" s="504">
        <f t="shared" si="23"/>
        <v>0</v>
      </c>
      <c r="DA11" s="504">
        <f t="shared" si="23"/>
        <v>0</v>
      </c>
      <c r="DB11" s="504">
        <f>SUM(DB12:DB15)</f>
        <v>0</v>
      </c>
      <c r="DD11" s="504">
        <f t="shared" ref="DD11:DP11" si="24">SUM(DD12:DD15)</f>
        <v>0</v>
      </c>
      <c r="DE11" s="504">
        <f t="shared" si="24"/>
        <v>0</v>
      </c>
      <c r="DF11" s="504">
        <f t="shared" si="24"/>
        <v>0</v>
      </c>
      <c r="DG11" s="504">
        <f t="shared" si="24"/>
        <v>0</v>
      </c>
      <c r="DH11" s="504">
        <f t="shared" si="24"/>
        <v>0</v>
      </c>
      <c r="DI11" s="504">
        <f t="shared" si="24"/>
        <v>0</v>
      </c>
      <c r="DJ11" s="504">
        <f t="shared" si="24"/>
        <v>0</v>
      </c>
      <c r="DK11" s="504">
        <f t="shared" si="24"/>
        <v>0</v>
      </c>
      <c r="DL11" s="504">
        <f t="shared" si="24"/>
        <v>0</v>
      </c>
      <c r="DM11" s="504">
        <f t="shared" si="24"/>
        <v>0</v>
      </c>
      <c r="DN11" s="504">
        <f t="shared" si="24"/>
        <v>0</v>
      </c>
      <c r="DO11" s="504">
        <f t="shared" si="24"/>
        <v>0</v>
      </c>
      <c r="DP11" s="504">
        <f t="shared" si="24"/>
        <v>0</v>
      </c>
      <c r="DQ11" s="504">
        <f>SUM(DQ12:DQ15)</f>
        <v>0</v>
      </c>
    </row>
    <row r="12" spans="1:121" s="506" customFormat="1" ht="27.6" hidden="1" outlineLevel="1">
      <c r="A12" s="514" t="s">
        <v>2</v>
      </c>
      <c r="B12" s="515" t="s">
        <v>304</v>
      </c>
      <c r="C12" s="516"/>
      <c r="D12" s="517"/>
      <c r="E12" s="517"/>
      <c r="F12" s="517"/>
      <c r="G12" s="504">
        <f t="shared" si="14"/>
        <v>0</v>
      </c>
      <c r="H12" s="517"/>
      <c r="I12" s="517"/>
      <c r="J12" s="517"/>
      <c r="K12" s="517"/>
      <c r="L12" s="517"/>
      <c r="M12" s="517"/>
      <c r="N12" s="511">
        <f t="shared" si="16"/>
        <v>0</v>
      </c>
      <c r="O12" s="517"/>
      <c r="P12" s="517"/>
      <c r="Q12" s="505"/>
      <c r="R12" s="517"/>
      <c r="S12" s="517"/>
      <c r="T12" s="517"/>
      <c r="U12" s="517"/>
      <c r="V12" s="504">
        <f t="shared" si="15"/>
        <v>0</v>
      </c>
      <c r="W12" s="517"/>
      <c r="X12" s="517"/>
      <c r="Y12" s="517"/>
      <c r="Z12" s="517"/>
      <c r="AA12" s="517"/>
      <c r="AB12" s="517"/>
      <c r="AC12" s="511">
        <f t="shared" si="17"/>
        <v>0</v>
      </c>
      <c r="AD12" s="517"/>
      <c r="AE12" s="517"/>
      <c r="AF12" s="505"/>
      <c r="AG12" s="517"/>
      <c r="AH12" s="517"/>
      <c r="AI12" s="517"/>
      <c r="AJ12" s="517"/>
      <c r="AK12" s="504">
        <f>AG12+AH12-AI12+AJ12</f>
        <v>0</v>
      </c>
      <c r="AL12" s="517"/>
      <c r="AM12" s="517"/>
      <c r="AN12" s="517"/>
      <c r="AO12" s="517"/>
      <c r="AP12" s="517"/>
      <c r="AQ12" s="517"/>
      <c r="AR12" s="511">
        <f>AL12+AM12-AN12+AO12-AP12+AQ12</f>
        <v>0</v>
      </c>
      <c r="AS12" s="517"/>
      <c r="AT12" s="517"/>
      <c r="AV12" s="517"/>
      <c r="AW12" s="517"/>
      <c r="AX12" s="517"/>
      <c r="AY12" s="517"/>
      <c r="AZ12" s="504">
        <f>AV12+AW12-AX12+AY12</f>
        <v>0</v>
      </c>
      <c r="BA12" s="517"/>
      <c r="BB12" s="517"/>
      <c r="BC12" s="517"/>
      <c r="BD12" s="517"/>
      <c r="BE12" s="517"/>
      <c r="BF12" s="517"/>
      <c r="BG12" s="511">
        <f>BA12+BB12-BC12+BD12-BE12+BF12</f>
        <v>0</v>
      </c>
      <c r="BH12" s="517"/>
      <c r="BI12" s="517"/>
      <c r="BK12" s="517"/>
      <c r="BL12" s="517"/>
      <c r="BM12" s="517"/>
      <c r="BN12" s="517"/>
      <c r="BO12" s="504">
        <f>BK12+BL12-BM12+BN12</f>
        <v>0</v>
      </c>
      <c r="BP12" s="517"/>
      <c r="BQ12" s="517"/>
      <c r="BR12" s="517"/>
      <c r="BS12" s="517"/>
      <c r="BT12" s="517"/>
      <c r="BU12" s="517"/>
      <c r="BV12" s="511">
        <f>BP12+BQ12-BR12+BS12-BT12+BU12</f>
        <v>0</v>
      </c>
      <c r="BW12" s="517"/>
      <c r="BX12" s="517"/>
      <c r="BZ12" s="517"/>
      <c r="CA12" s="517"/>
      <c r="CB12" s="517"/>
      <c r="CC12" s="517"/>
      <c r="CD12" s="504">
        <f>BZ12+CA12-CB12+CC12</f>
        <v>0</v>
      </c>
      <c r="CE12" s="517"/>
      <c r="CF12" s="517"/>
      <c r="CG12" s="517"/>
      <c r="CH12" s="517"/>
      <c r="CI12" s="517"/>
      <c r="CJ12" s="517"/>
      <c r="CK12" s="511">
        <f>CE12+CF12-CG12+CH12-CI12+CJ12</f>
        <v>0</v>
      </c>
      <c r="CL12" s="517"/>
      <c r="CM12" s="517"/>
      <c r="CO12" s="517"/>
      <c r="CP12" s="517"/>
      <c r="CQ12" s="517"/>
      <c r="CR12" s="517"/>
      <c r="CS12" s="504">
        <f>CO12+CP12-CQ12+CR12</f>
        <v>0</v>
      </c>
      <c r="CT12" s="517"/>
      <c r="CU12" s="517"/>
      <c r="CV12" s="517"/>
      <c r="CW12" s="517"/>
      <c r="CX12" s="517"/>
      <c r="CY12" s="517"/>
      <c r="CZ12" s="511">
        <f>CT12+CU12-CV12+CW12-CX12+CY12</f>
        <v>0</v>
      </c>
      <c r="DA12" s="517"/>
      <c r="DB12" s="517"/>
      <c r="DD12" s="517"/>
      <c r="DE12" s="517"/>
      <c r="DF12" s="517"/>
      <c r="DG12" s="517"/>
      <c r="DH12" s="504">
        <f>DD12+DE12-DF12+DG12</f>
        <v>0</v>
      </c>
      <c r="DI12" s="517"/>
      <c r="DJ12" s="517"/>
      <c r="DK12" s="517"/>
      <c r="DL12" s="517"/>
      <c r="DM12" s="517"/>
      <c r="DN12" s="517"/>
      <c r="DO12" s="511">
        <f>DI12+DJ12-DK12+DL12-DM12+DN12</f>
        <v>0</v>
      </c>
      <c r="DP12" s="517"/>
      <c r="DQ12" s="517"/>
    </row>
    <row r="13" spans="1:121" s="506" customFormat="1" hidden="1" outlineLevel="1">
      <c r="A13" s="514" t="s">
        <v>3</v>
      </c>
      <c r="B13" s="515" t="s">
        <v>305</v>
      </c>
      <c r="C13" s="516"/>
      <c r="D13" s="517"/>
      <c r="E13" s="517"/>
      <c r="F13" s="517"/>
      <c r="G13" s="504">
        <f t="shared" si="14"/>
        <v>0</v>
      </c>
      <c r="H13" s="517"/>
      <c r="I13" s="517"/>
      <c r="J13" s="517"/>
      <c r="K13" s="517"/>
      <c r="L13" s="517"/>
      <c r="M13" s="517"/>
      <c r="N13" s="511">
        <f t="shared" si="16"/>
        <v>0</v>
      </c>
      <c r="O13" s="517"/>
      <c r="P13" s="517"/>
      <c r="Q13" s="505"/>
      <c r="R13" s="517"/>
      <c r="S13" s="517"/>
      <c r="T13" s="517"/>
      <c r="U13" s="517"/>
      <c r="V13" s="504">
        <f t="shared" si="15"/>
        <v>0</v>
      </c>
      <c r="W13" s="517"/>
      <c r="X13" s="517"/>
      <c r="Y13" s="517"/>
      <c r="Z13" s="517"/>
      <c r="AA13" s="517"/>
      <c r="AB13" s="517"/>
      <c r="AC13" s="511">
        <f t="shared" si="17"/>
        <v>0</v>
      </c>
      <c r="AD13" s="517"/>
      <c r="AE13" s="517"/>
      <c r="AF13" s="505"/>
      <c r="AG13" s="517"/>
      <c r="AH13" s="517"/>
      <c r="AI13" s="517"/>
      <c r="AJ13" s="517"/>
      <c r="AK13" s="504">
        <f>AG13+AH13-AI13+AJ13</f>
        <v>0</v>
      </c>
      <c r="AL13" s="517"/>
      <c r="AM13" s="517"/>
      <c r="AN13" s="517"/>
      <c r="AO13" s="517"/>
      <c r="AP13" s="517"/>
      <c r="AQ13" s="517"/>
      <c r="AR13" s="511">
        <f>AL13+AM13-AN13+AO13-AP13+AQ13</f>
        <v>0</v>
      </c>
      <c r="AS13" s="517"/>
      <c r="AT13" s="517"/>
      <c r="AV13" s="517"/>
      <c r="AW13" s="517"/>
      <c r="AX13" s="517"/>
      <c r="AY13" s="517"/>
      <c r="AZ13" s="504">
        <f>AV13+AW13-AX13+AY13</f>
        <v>0</v>
      </c>
      <c r="BA13" s="517"/>
      <c r="BB13" s="517"/>
      <c r="BC13" s="517"/>
      <c r="BD13" s="517"/>
      <c r="BE13" s="517"/>
      <c r="BF13" s="517"/>
      <c r="BG13" s="511">
        <f>BA13+BB13-BC13+BD13-BE13+BF13</f>
        <v>0</v>
      </c>
      <c r="BH13" s="517"/>
      <c r="BI13" s="517"/>
      <c r="BK13" s="517"/>
      <c r="BL13" s="517"/>
      <c r="BM13" s="517"/>
      <c r="BN13" s="517"/>
      <c r="BO13" s="504">
        <f>BK13+BL13-BM13+BN13</f>
        <v>0</v>
      </c>
      <c r="BP13" s="517"/>
      <c r="BQ13" s="517"/>
      <c r="BR13" s="517"/>
      <c r="BS13" s="517"/>
      <c r="BT13" s="517"/>
      <c r="BU13" s="517"/>
      <c r="BV13" s="511">
        <f>BP13+BQ13-BR13+BS13-BT13+BU13</f>
        <v>0</v>
      </c>
      <c r="BW13" s="517"/>
      <c r="BX13" s="517"/>
      <c r="BZ13" s="517"/>
      <c r="CA13" s="517"/>
      <c r="CB13" s="517"/>
      <c r="CC13" s="517"/>
      <c r="CD13" s="504">
        <f>BZ13+CA13-CB13+CC13</f>
        <v>0</v>
      </c>
      <c r="CE13" s="517"/>
      <c r="CF13" s="517"/>
      <c r="CG13" s="517"/>
      <c r="CH13" s="517"/>
      <c r="CI13" s="517"/>
      <c r="CJ13" s="517"/>
      <c r="CK13" s="511">
        <f>CE13+CF13-CG13+CH13-CI13+CJ13</f>
        <v>0</v>
      </c>
      <c r="CL13" s="517"/>
      <c r="CM13" s="517"/>
      <c r="CO13" s="517"/>
      <c r="CP13" s="517"/>
      <c r="CQ13" s="517"/>
      <c r="CR13" s="517"/>
      <c r="CS13" s="504">
        <f>CO13+CP13-CQ13+CR13</f>
        <v>0</v>
      </c>
      <c r="CT13" s="517"/>
      <c r="CU13" s="517"/>
      <c r="CV13" s="517"/>
      <c r="CW13" s="517"/>
      <c r="CX13" s="517"/>
      <c r="CY13" s="517"/>
      <c r="CZ13" s="511">
        <f>CT13+CU13-CV13+CW13-CX13+CY13</f>
        <v>0</v>
      </c>
      <c r="DA13" s="517"/>
      <c r="DB13" s="517"/>
      <c r="DD13" s="517"/>
      <c r="DE13" s="517"/>
      <c r="DF13" s="517"/>
      <c r="DG13" s="517"/>
      <c r="DH13" s="504">
        <f>DD13+DE13-DF13+DG13</f>
        <v>0</v>
      </c>
      <c r="DI13" s="517"/>
      <c r="DJ13" s="517"/>
      <c r="DK13" s="517"/>
      <c r="DL13" s="517"/>
      <c r="DM13" s="517"/>
      <c r="DN13" s="517"/>
      <c r="DO13" s="511">
        <f>DI13+DJ13-DK13+DL13-DM13+DN13</f>
        <v>0</v>
      </c>
      <c r="DP13" s="517"/>
      <c r="DQ13" s="517"/>
    </row>
    <row r="14" spans="1:121" s="506" customFormat="1" hidden="1" outlineLevel="1">
      <c r="A14" s="514" t="s">
        <v>4</v>
      </c>
      <c r="B14" s="515" t="s">
        <v>306</v>
      </c>
      <c r="C14" s="516"/>
      <c r="D14" s="517"/>
      <c r="E14" s="517"/>
      <c r="F14" s="517"/>
      <c r="G14" s="504">
        <f t="shared" si="14"/>
        <v>0</v>
      </c>
      <c r="H14" s="517"/>
      <c r="I14" s="517"/>
      <c r="J14" s="517"/>
      <c r="K14" s="517"/>
      <c r="L14" s="517"/>
      <c r="M14" s="517"/>
      <c r="N14" s="511">
        <f t="shared" si="16"/>
        <v>0</v>
      </c>
      <c r="O14" s="517"/>
      <c r="P14" s="517"/>
      <c r="Q14" s="505"/>
      <c r="R14" s="517"/>
      <c r="S14" s="517"/>
      <c r="T14" s="517"/>
      <c r="U14" s="517"/>
      <c r="V14" s="504">
        <f t="shared" si="15"/>
        <v>0</v>
      </c>
      <c r="W14" s="517"/>
      <c r="X14" s="517"/>
      <c r="Y14" s="517"/>
      <c r="Z14" s="517"/>
      <c r="AA14" s="517"/>
      <c r="AB14" s="517"/>
      <c r="AC14" s="511">
        <f t="shared" si="17"/>
        <v>0</v>
      </c>
      <c r="AD14" s="517"/>
      <c r="AE14" s="517"/>
      <c r="AF14" s="505"/>
      <c r="AG14" s="517"/>
      <c r="AH14" s="517"/>
      <c r="AI14" s="517"/>
      <c r="AJ14" s="517"/>
      <c r="AK14" s="504">
        <f>AG14+AH14-AI14+AJ14</f>
        <v>0</v>
      </c>
      <c r="AL14" s="517"/>
      <c r="AM14" s="517"/>
      <c r="AN14" s="517"/>
      <c r="AO14" s="517"/>
      <c r="AP14" s="517"/>
      <c r="AQ14" s="517"/>
      <c r="AR14" s="511">
        <f>AL14+AM14-AN14+AO14-AP14+AQ14</f>
        <v>0</v>
      </c>
      <c r="AS14" s="517"/>
      <c r="AT14" s="517"/>
      <c r="AV14" s="517"/>
      <c r="AW14" s="517"/>
      <c r="AX14" s="517"/>
      <c r="AY14" s="517"/>
      <c r="AZ14" s="504">
        <f>AV14+AW14-AX14+AY14</f>
        <v>0</v>
      </c>
      <c r="BA14" s="517"/>
      <c r="BB14" s="517"/>
      <c r="BC14" s="517"/>
      <c r="BD14" s="517"/>
      <c r="BE14" s="517"/>
      <c r="BF14" s="517"/>
      <c r="BG14" s="511">
        <f>BA14+BB14-BC14+BD14-BE14+BF14</f>
        <v>0</v>
      </c>
      <c r="BH14" s="517"/>
      <c r="BI14" s="517"/>
      <c r="BK14" s="517"/>
      <c r="BL14" s="517"/>
      <c r="BM14" s="517"/>
      <c r="BN14" s="517"/>
      <c r="BO14" s="504">
        <f>BK14+BL14-BM14+BN14</f>
        <v>0</v>
      </c>
      <c r="BP14" s="517"/>
      <c r="BQ14" s="517"/>
      <c r="BR14" s="517"/>
      <c r="BS14" s="517"/>
      <c r="BT14" s="517"/>
      <c r="BU14" s="517"/>
      <c r="BV14" s="511">
        <f>BP14+BQ14-BR14+BS14-BT14+BU14</f>
        <v>0</v>
      </c>
      <c r="BW14" s="517"/>
      <c r="BX14" s="517"/>
      <c r="BZ14" s="517"/>
      <c r="CA14" s="517"/>
      <c r="CB14" s="517"/>
      <c r="CC14" s="517"/>
      <c r="CD14" s="504">
        <f>BZ14+CA14-CB14+CC14</f>
        <v>0</v>
      </c>
      <c r="CE14" s="517"/>
      <c r="CF14" s="517"/>
      <c r="CG14" s="517"/>
      <c r="CH14" s="517"/>
      <c r="CI14" s="517"/>
      <c r="CJ14" s="517"/>
      <c r="CK14" s="511">
        <f>CE14+CF14-CG14+CH14-CI14+CJ14</f>
        <v>0</v>
      </c>
      <c r="CL14" s="517"/>
      <c r="CM14" s="517"/>
      <c r="CO14" s="517"/>
      <c r="CP14" s="517"/>
      <c r="CQ14" s="517"/>
      <c r="CR14" s="517"/>
      <c r="CS14" s="504">
        <f>CO14+CP14-CQ14+CR14</f>
        <v>0</v>
      </c>
      <c r="CT14" s="517"/>
      <c r="CU14" s="517"/>
      <c r="CV14" s="517"/>
      <c r="CW14" s="517"/>
      <c r="CX14" s="517"/>
      <c r="CY14" s="517"/>
      <c r="CZ14" s="511">
        <f>CT14+CU14-CV14+CW14-CX14+CY14</f>
        <v>0</v>
      </c>
      <c r="DA14" s="517"/>
      <c r="DB14" s="517"/>
      <c r="DD14" s="517"/>
      <c r="DE14" s="517"/>
      <c r="DF14" s="517"/>
      <c r="DG14" s="517"/>
      <c r="DH14" s="504">
        <f>DD14+DE14-DF14+DG14</f>
        <v>0</v>
      </c>
      <c r="DI14" s="517"/>
      <c r="DJ14" s="517"/>
      <c r="DK14" s="517"/>
      <c r="DL14" s="517"/>
      <c r="DM14" s="517"/>
      <c r="DN14" s="517"/>
      <c r="DO14" s="511">
        <f>DI14+DJ14-DK14+DL14-DM14+DN14</f>
        <v>0</v>
      </c>
      <c r="DP14" s="517"/>
      <c r="DQ14" s="517"/>
    </row>
    <row r="15" spans="1:121" s="506" customFormat="1" hidden="1" outlineLevel="1">
      <c r="A15" s="514" t="s">
        <v>11</v>
      </c>
      <c r="B15" s="515" t="s">
        <v>307</v>
      </c>
      <c r="C15" s="516"/>
      <c r="D15" s="517"/>
      <c r="E15" s="517"/>
      <c r="F15" s="517"/>
      <c r="G15" s="504">
        <f t="shared" si="14"/>
        <v>0</v>
      </c>
      <c r="H15" s="517"/>
      <c r="I15" s="517"/>
      <c r="J15" s="517"/>
      <c r="K15" s="517"/>
      <c r="L15" s="517"/>
      <c r="M15" s="517"/>
      <c r="N15" s="511">
        <f t="shared" si="16"/>
        <v>0</v>
      </c>
      <c r="O15" s="517"/>
      <c r="P15" s="517"/>
      <c r="Q15" s="505"/>
      <c r="R15" s="517"/>
      <c r="S15" s="517"/>
      <c r="T15" s="517"/>
      <c r="U15" s="517"/>
      <c r="V15" s="504">
        <f t="shared" si="15"/>
        <v>0</v>
      </c>
      <c r="W15" s="517"/>
      <c r="X15" s="517"/>
      <c r="Y15" s="517"/>
      <c r="Z15" s="517"/>
      <c r="AA15" s="517"/>
      <c r="AB15" s="517"/>
      <c r="AC15" s="511">
        <f t="shared" si="17"/>
        <v>0</v>
      </c>
      <c r="AD15" s="517"/>
      <c r="AE15" s="517"/>
      <c r="AF15" s="505"/>
      <c r="AG15" s="517"/>
      <c r="AH15" s="517"/>
      <c r="AI15" s="517"/>
      <c r="AJ15" s="517"/>
      <c r="AK15" s="504">
        <f>AG15+AH15-AI15+AJ15</f>
        <v>0</v>
      </c>
      <c r="AL15" s="517"/>
      <c r="AM15" s="517"/>
      <c r="AN15" s="517"/>
      <c r="AO15" s="517"/>
      <c r="AP15" s="517"/>
      <c r="AQ15" s="517"/>
      <c r="AR15" s="511">
        <f>AL15+AM15-AN15+AO15-AP15+AQ15</f>
        <v>0</v>
      </c>
      <c r="AS15" s="517"/>
      <c r="AT15" s="517"/>
      <c r="AV15" s="517"/>
      <c r="AW15" s="517"/>
      <c r="AX15" s="517"/>
      <c r="AY15" s="517"/>
      <c r="AZ15" s="504">
        <f>AV15+AW15-AX15+AY15</f>
        <v>0</v>
      </c>
      <c r="BA15" s="517"/>
      <c r="BB15" s="517"/>
      <c r="BC15" s="517"/>
      <c r="BD15" s="517"/>
      <c r="BE15" s="517"/>
      <c r="BF15" s="517"/>
      <c r="BG15" s="511">
        <f>BA15+BB15-BC15+BD15-BE15+BF15</f>
        <v>0</v>
      </c>
      <c r="BH15" s="517"/>
      <c r="BI15" s="517"/>
      <c r="BK15" s="517"/>
      <c r="BL15" s="517"/>
      <c r="BM15" s="517"/>
      <c r="BN15" s="517"/>
      <c r="BO15" s="504">
        <f>BK15+BL15-BM15+BN15</f>
        <v>0</v>
      </c>
      <c r="BP15" s="517"/>
      <c r="BQ15" s="517"/>
      <c r="BR15" s="517"/>
      <c r="BS15" s="517"/>
      <c r="BT15" s="517"/>
      <c r="BU15" s="517"/>
      <c r="BV15" s="511">
        <f>BP15+BQ15-BR15+BS15-BT15+BU15</f>
        <v>0</v>
      </c>
      <c r="BW15" s="517"/>
      <c r="BX15" s="517"/>
      <c r="BZ15" s="517"/>
      <c r="CA15" s="517"/>
      <c r="CB15" s="517"/>
      <c r="CC15" s="517"/>
      <c r="CD15" s="504">
        <f>BZ15+CA15-CB15+CC15</f>
        <v>0</v>
      </c>
      <c r="CE15" s="517"/>
      <c r="CF15" s="517"/>
      <c r="CG15" s="517"/>
      <c r="CH15" s="517"/>
      <c r="CI15" s="517"/>
      <c r="CJ15" s="517"/>
      <c r="CK15" s="511">
        <f>CE15+CF15-CG15+CH15-CI15+CJ15</f>
        <v>0</v>
      </c>
      <c r="CL15" s="517"/>
      <c r="CM15" s="517"/>
      <c r="CO15" s="517"/>
      <c r="CP15" s="517"/>
      <c r="CQ15" s="517"/>
      <c r="CR15" s="517"/>
      <c r="CS15" s="504">
        <f>CO15+CP15-CQ15+CR15</f>
        <v>0</v>
      </c>
      <c r="CT15" s="517"/>
      <c r="CU15" s="517"/>
      <c r="CV15" s="517"/>
      <c r="CW15" s="517"/>
      <c r="CX15" s="517"/>
      <c r="CY15" s="517"/>
      <c r="CZ15" s="511">
        <f>CT15+CU15-CV15+CW15-CX15+CY15</f>
        <v>0</v>
      </c>
      <c r="DA15" s="517"/>
      <c r="DB15" s="517"/>
      <c r="DD15" s="517"/>
      <c r="DE15" s="517"/>
      <c r="DF15" s="517"/>
      <c r="DG15" s="517"/>
      <c r="DH15" s="504">
        <f>DD15+DE15-DF15+DG15</f>
        <v>0</v>
      </c>
      <c r="DI15" s="517"/>
      <c r="DJ15" s="517"/>
      <c r="DK15" s="517"/>
      <c r="DL15" s="517"/>
      <c r="DM15" s="517"/>
      <c r="DN15" s="517"/>
      <c r="DO15" s="511">
        <f>DI15+DJ15-DK15+DL15-DM15+DN15</f>
        <v>0</v>
      </c>
      <c r="DP15" s="517"/>
      <c r="DQ15" s="517"/>
    </row>
    <row r="16" spans="1:121" s="506" customFormat="1" ht="27.6" hidden="1" outlineLevel="1">
      <c r="A16" s="502" t="s">
        <v>229</v>
      </c>
      <c r="B16" s="503" t="s">
        <v>308</v>
      </c>
      <c r="C16" s="504">
        <f>SUM(C17:C22)</f>
        <v>0</v>
      </c>
      <c r="D16" s="504">
        <f t="shared" ref="D16:AE16" si="25">SUM(D17:D22)</f>
        <v>0</v>
      </c>
      <c r="E16" s="504">
        <f t="shared" si="25"/>
        <v>0</v>
      </c>
      <c r="F16" s="504">
        <f t="shared" si="25"/>
        <v>0</v>
      </c>
      <c r="G16" s="504">
        <f t="shared" si="25"/>
        <v>0</v>
      </c>
      <c r="H16" s="504">
        <f t="shared" si="25"/>
        <v>0</v>
      </c>
      <c r="I16" s="504">
        <f t="shared" si="25"/>
        <v>0</v>
      </c>
      <c r="J16" s="504">
        <f t="shared" si="25"/>
        <v>0</v>
      </c>
      <c r="K16" s="504">
        <f t="shared" si="25"/>
        <v>0</v>
      </c>
      <c r="L16" s="504">
        <f t="shared" si="25"/>
        <v>0</v>
      </c>
      <c r="M16" s="504">
        <f t="shared" si="25"/>
        <v>0</v>
      </c>
      <c r="N16" s="504">
        <f t="shared" si="25"/>
        <v>0</v>
      </c>
      <c r="O16" s="504">
        <f t="shared" si="25"/>
        <v>0</v>
      </c>
      <c r="P16" s="504">
        <f t="shared" si="25"/>
        <v>0</v>
      </c>
      <c r="Q16" s="505"/>
      <c r="R16" s="504">
        <f t="shared" si="25"/>
        <v>0</v>
      </c>
      <c r="S16" s="504">
        <f t="shared" si="25"/>
        <v>0</v>
      </c>
      <c r="T16" s="504">
        <f t="shared" si="25"/>
        <v>0</v>
      </c>
      <c r="U16" s="504">
        <f t="shared" si="25"/>
        <v>0</v>
      </c>
      <c r="V16" s="504">
        <f t="shared" si="25"/>
        <v>0</v>
      </c>
      <c r="W16" s="504">
        <f t="shared" si="25"/>
        <v>0</v>
      </c>
      <c r="X16" s="504">
        <f t="shared" si="25"/>
        <v>0</v>
      </c>
      <c r="Y16" s="504">
        <f t="shared" si="25"/>
        <v>0</v>
      </c>
      <c r="Z16" s="504">
        <f t="shared" si="25"/>
        <v>0</v>
      </c>
      <c r="AA16" s="504">
        <f t="shared" si="25"/>
        <v>0</v>
      </c>
      <c r="AB16" s="504">
        <f t="shared" si="25"/>
        <v>0</v>
      </c>
      <c r="AC16" s="504">
        <f t="shared" si="25"/>
        <v>0</v>
      </c>
      <c r="AD16" s="504">
        <f t="shared" si="25"/>
        <v>0</v>
      </c>
      <c r="AE16" s="504">
        <f t="shared" si="25"/>
        <v>0</v>
      </c>
      <c r="AF16" s="505"/>
      <c r="AG16" s="504">
        <f t="shared" ref="AG16:AT16" si="26">SUM(AG17:AG22)</f>
        <v>0</v>
      </c>
      <c r="AH16" s="504">
        <f t="shared" si="26"/>
        <v>0</v>
      </c>
      <c r="AI16" s="504">
        <f t="shared" si="26"/>
        <v>0</v>
      </c>
      <c r="AJ16" s="504">
        <f t="shared" si="26"/>
        <v>0</v>
      </c>
      <c r="AK16" s="504">
        <f t="shared" si="26"/>
        <v>0</v>
      </c>
      <c r="AL16" s="504">
        <f t="shared" si="26"/>
        <v>0</v>
      </c>
      <c r="AM16" s="504">
        <f t="shared" si="26"/>
        <v>0</v>
      </c>
      <c r="AN16" s="504">
        <f t="shared" si="26"/>
        <v>0</v>
      </c>
      <c r="AO16" s="504">
        <f t="shared" si="26"/>
        <v>0</v>
      </c>
      <c r="AP16" s="504">
        <f t="shared" si="26"/>
        <v>0</v>
      </c>
      <c r="AQ16" s="504">
        <f t="shared" si="26"/>
        <v>0</v>
      </c>
      <c r="AR16" s="504">
        <f t="shared" si="26"/>
        <v>0</v>
      </c>
      <c r="AS16" s="504">
        <f t="shared" si="26"/>
        <v>0</v>
      </c>
      <c r="AT16" s="504">
        <f t="shared" si="26"/>
        <v>0</v>
      </c>
      <c r="AV16" s="504">
        <f t="shared" ref="AV16:BI16" si="27">SUM(AV17:AV22)</f>
        <v>0</v>
      </c>
      <c r="AW16" s="504">
        <f t="shared" si="27"/>
        <v>0</v>
      </c>
      <c r="AX16" s="504">
        <f t="shared" si="27"/>
        <v>0</v>
      </c>
      <c r="AY16" s="504">
        <f t="shared" si="27"/>
        <v>0</v>
      </c>
      <c r="AZ16" s="504">
        <f t="shared" si="27"/>
        <v>0</v>
      </c>
      <c r="BA16" s="504">
        <f t="shared" si="27"/>
        <v>0</v>
      </c>
      <c r="BB16" s="504">
        <f t="shared" si="27"/>
        <v>0</v>
      </c>
      <c r="BC16" s="504">
        <f t="shared" si="27"/>
        <v>0</v>
      </c>
      <c r="BD16" s="504">
        <f t="shared" si="27"/>
        <v>0</v>
      </c>
      <c r="BE16" s="504">
        <f t="shared" si="27"/>
        <v>0</v>
      </c>
      <c r="BF16" s="504">
        <f t="shared" si="27"/>
        <v>0</v>
      </c>
      <c r="BG16" s="504">
        <f t="shared" si="27"/>
        <v>0</v>
      </c>
      <c r="BH16" s="504">
        <f t="shared" si="27"/>
        <v>0</v>
      </c>
      <c r="BI16" s="504">
        <f t="shared" si="27"/>
        <v>0</v>
      </c>
      <c r="BK16" s="504">
        <f t="shared" ref="BK16:BX16" si="28">SUM(BK17:BK22)</f>
        <v>0</v>
      </c>
      <c r="BL16" s="504">
        <f t="shared" si="28"/>
        <v>0</v>
      </c>
      <c r="BM16" s="504">
        <f t="shared" si="28"/>
        <v>0</v>
      </c>
      <c r="BN16" s="504">
        <f t="shared" si="28"/>
        <v>0</v>
      </c>
      <c r="BO16" s="504">
        <f t="shared" si="28"/>
        <v>0</v>
      </c>
      <c r="BP16" s="504">
        <f t="shared" si="28"/>
        <v>0</v>
      </c>
      <c r="BQ16" s="504">
        <f t="shared" si="28"/>
        <v>0</v>
      </c>
      <c r="BR16" s="504">
        <f t="shared" si="28"/>
        <v>0</v>
      </c>
      <c r="BS16" s="504">
        <f t="shared" si="28"/>
        <v>0</v>
      </c>
      <c r="BT16" s="504">
        <f t="shared" si="28"/>
        <v>0</v>
      </c>
      <c r="BU16" s="504">
        <f t="shared" si="28"/>
        <v>0</v>
      </c>
      <c r="BV16" s="504">
        <f t="shared" si="28"/>
        <v>0</v>
      </c>
      <c r="BW16" s="504">
        <f t="shared" si="28"/>
        <v>0</v>
      </c>
      <c r="BX16" s="504">
        <f t="shared" si="28"/>
        <v>0</v>
      </c>
      <c r="BZ16" s="504">
        <f t="shared" ref="BZ16:CM16" si="29">SUM(BZ17:BZ22)</f>
        <v>0</v>
      </c>
      <c r="CA16" s="504">
        <f t="shared" si="29"/>
        <v>0</v>
      </c>
      <c r="CB16" s="504">
        <f t="shared" si="29"/>
        <v>0</v>
      </c>
      <c r="CC16" s="504">
        <f t="shared" si="29"/>
        <v>0</v>
      </c>
      <c r="CD16" s="504">
        <f t="shared" si="29"/>
        <v>0</v>
      </c>
      <c r="CE16" s="504">
        <f t="shared" si="29"/>
        <v>0</v>
      </c>
      <c r="CF16" s="504">
        <f t="shared" si="29"/>
        <v>0</v>
      </c>
      <c r="CG16" s="504">
        <f t="shared" si="29"/>
        <v>0</v>
      </c>
      <c r="CH16" s="504">
        <f t="shared" si="29"/>
        <v>0</v>
      </c>
      <c r="CI16" s="504">
        <f t="shared" si="29"/>
        <v>0</v>
      </c>
      <c r="CJ16" s="504">
        <f t="shared" si="29"/>
        <v>0</v>
      </c>
      <c r="CK16" s="504">
        <f t="shared" si="29"/>
        <v>0</v>
      </c>
      <c r="CL16" s="504">
        <f t="shared" si="29"/>
        <v>0</v>
      </c>
      <c r="CM16" s="504">
        <f t="shared" si="29"/>
        <v>0</v>
      </c>
      <c r="CO16" s="504">
        <f t="shared" ref="CO16:DB16" si="30">SUM(CO17:CO22)</f>
        <v>0</v>
      </c>
      <c r="CP16" s="504">
        <f t="shared" si="30"/>
        <v>0</v>
      </c>
      <c r="CQ16" s="504">
        <f t="shared" si="30"/>
        <v>0</v>
      </c>
      <c r="CR16" s="504">
        <f t="shared" si="30"/>
        <v>0</v>
      </c>
      <c r="CS16" s="504">
        <f t="shared" si="30"/>
        <v>0</v>
      </c>
      <c r="CT16" s="504">
        <f t="shared" si="30"/>
        <v>0</v>
      </c>
      <c r="CU16" s="504">
        <f t="shared" si="30"/>
        <v>0</v>
      </c>
      <c r="CV16" s="504">
        <f t="shared" si="30"/>
        <v>0</v>
      </c>
      <c r="CW16" s="504">
        <f t="shared" si="30"/>
        <v>0</v>
      </c>
      <c r="CX16" s="504">
        <f t="shared" si="30"/>
        <v>0</v>
      </c>
      <c r="CY16" s="504">
        <f t="shared" si="30"/>
        <v>0</v>
      </c>
      <c r="CZ16" s="504">
        <f t="shared" si="30"/>
        <v>0</v>
      </c>
      <c r="DA16" s="504">
        <f t="shared" si="30"/>
        <v>0</v>
      </c>
      <c r="DB16" s="504">
        <f t="shared" si="30"/>
        <v>0</v>
      </c>
      <c r="DD16" s="504">
        <f t="shared" ref="DD16:DQ16" si="31">SUM(DD17:DD22)</f>
        <v>0</v>
      </c>
      <c r="DE16" s="504">
        <f t="shared" si="31"/>
        <v>0</v>
      </c>
      <c r="DF16" s="504">
        <f t="shared" si="31"/>
        <v>0</v>
      </c>
      <c r="DG16" s="504">
        <f t="shared" si="31"/>
        <v>0</v>
      </c>
      <c r="DH16" s="504">
        <f t="shared" si="31"/>
        <v>0</v>
      </c>
      <c r="DI16" s="504">
        <f t="shared" si="31"/>
        <v>0</v>
      </c>
      <c r="DJ16" s="504">
        <f t="shared" si="31"/>
        <v>0</v>
      </c>
      <c r="DK16" s="504">
        <f t="shared" si="31"/>
        <v>0</v>
      </c>
      <c r="DL16" s="504">
        <f t="shared" si="31"/>
        <v>0</v>
      </c>
      <c r="DM16" s="504">
        <f t="shared" si="31"/>
        <v>0</v>
      </c>
      <c r="DN16" s="504">
        <f t="shared" si="31"/>
        <v>0</v>
      </c>
      <c r="DO16" s="504">
        <f t="shared" si="31"/>
        <v>0</v>
      </c>
      <c r="DP16" s="504">
        <f t="shared" si="31"/>
        <v>0</v>
      </c>
      <c r="DQ16" s="504">
        <f t="shared" si="31"/>
        <v>0</v>
      </c>
    </row>
    <row r="17" spans="1:121" s="506" customFormat="1" hidden="1" outlineLevel="1">
      <c r="A17" s="514" t="s">
        <v>2</v>
      </c>
      <c r="B17" s="515" t="s">
        <v>309</v>
      </c>
      <c r="C17" s="516"/>
      <c r="D17" s="517"/>
      <c r="E17" s="517"/>
      <c r="F17" s="517"/>
      <c r="G17" s="504">
        <f t="shared" si="14"/>
        <v>0</v>
      </c>
      <c r="H17" s="517"/>
      <c r="I17" s="517"/>
      <c r="J17" s="517"/>
      <c r="K17" s="517"/>
      <c r="L17" s="517"/>
      <c r="M17" s="517"/>
      <c r="N17" s="511">
        <f t="shared" si="16"/>
        <v>0</v>
      </c>
      <c r="O17" s="517"/>
      <c r="P17" s="517"/>
      <c r="Q17" s="505"/>
      <c r="R17" s="517"/>
      <c r="S17" s="517"/>
      <c r="T17" s="517"/>
      <c r="U17" s="517"/>
      <c r="V17" s="504">
        <f t="shared" si="15"/>
        <v>0</v>
      </c>
      <c r="W17" s="517"/>
      <c r="X17" s="517"/>
      <c r="Y17" s="517"/>
      <c r="Z17" s="517"/>
      <c r="AA17" s="517"/>
      <c r="AB17" s="517"/>
      <c r="AC17" s="511">
        <f t="shared" si="17"/>
        <v>0</v>
      </c>
      <c r="AD17" s="517"/>
      <c r="AE17" s="517"/>
      <c r="AF17" s="505"/>
      <c r="AG17" s="517"/>
      <c r="AH17" s="517"/>
      <c r="AI17" s="517"/>
      <c r="AJ17" s="517"/>
      <c r="AK17" s="504">
        <f t="shared" ref="AK17:AK22" si="32">AG17+AH17-AI17+AJ17</f>
        <v>0</v>
      </c>
      <c r="AL17" s="517"/>
      <c r="AM17" s="517"/>
      <c r="AN17" s="517"/>
      <c r="AO17" s="517"/>
      <c r="AP17" s="517"/>
      <c r="AQ17" s="517"/>
      <c r="AR17" s="511">
        <f t="shared" ref="AR17:AR22" si="33">AL17+AM17-AN17+AO17-AP17+AQ17</f>
        <v>0</v>
      </c>
      <c r="AS17" s="517"/>
      <c r="AT17" s="517"/>
      <c r="AV17" s="517"/>
      <c r="AW17" s="517"/>
      <c r="AX17" s="517"/>
      <c r="AY17" s="517"/>
      <c r="AZ17" s="504">
        <f t="shared" ref="AZ17:AZ22" si="34">AV17+AW17-AX17+AY17</f>
        <v>0</v>
      </c>
      <c r="BA17" s="517"/>
      <c r="BB17" s="517"/>
      <c r="BC17" s="517"/>
      <c r="BD17" s="517"/>
      <c r="BE17" s="517"/>
      <c r="BF17" s="517"/>
      <c r="BG17" s="511">
        <f t="shared" ref="BG17:BG22" si="35">BA17+BB17-BC17+BD17-BE17+BF17</f>
        <v>0</v>
      </c>
      <c r="BH17" s="517"/>
      <c r="BI17" s="517"/>
      <c r="BK17" s="517"/>
      <c r="BL17" s="517"/>
      <c r="BM17" s="517"/>
      <c r="BN17" s="517"/>
      <c r="BO17" s="504">
        <f t="shared" ref="BO17:BO22" si="36">BK17+BL17-BM17+BN17</f>
        <v>0</v>
      </c>
      <c r="BP17" s="517"/>
      <c r="BQ17" s="517"/>
      <c r="BR17" s="517"/>
      <c r="BS17" s="517"/>
      <c r="BT17" s="517"/>
      <c r="BU17" s="517"/>
      <c r="BV17" s="511">
        <f t="shared" ref="BV17:BV22" si="37">BP17+BQ17-BR17+BS17-BT17+BU17</f>
        <v>0</v>
      </c>
      <c r="BW17" s="517"/>
      <c r="BX17" s="517"/>
      <c r="BZ17" s="517"/>
      <c r="CA17" s="517"/>
      <c r="CB17" s="517"/>
      <c r="CC17" s="517"/>
      <c r="CD17" s="504">
        <f t="shared" ref="CD17:CD22" si="38">BZ17+CA17-CB17+CC17</f>
        <v>0</v>
      </c>
      <c r="CE17" s="517"/>
      <c r="CF17" s="517"/>
      <c r="CG17" s="517"/>
      <c r="CH17" s="517"/>
      <c r="CI17" s="517"/>
      <c r="CJ17" s="517"/>
      <c r="CK17" s="511">
        <f t="shared" ref="CK17:CK22" si="39">CE17+CF17-CG17+CH17-CI17+CJ17</f>
        <v>0</v>
      </c>
      <c r="CL17" s="517"/>
      <c r="CM17" s="517"/>
      <c r="CO17" s="517"/>
      <c r="CP17" s="517"/>
      <c r="CQ17" s="517"/>
      <c r="CR17" s="517"/>
      <c r="CS17" s="504">
        <f t="shared" ref="CS17:CS22" si="40">CO17+CP17-CQ17+CR17</f>
        <v>0</v>
      </c>
      <c r="CT17" s="517"/>
      <c r="CU17" s="517"/>
      <c r="CV17" s="517"/>
      <c r="CW17" s="517"/>
      <c r="CX17" s="517"/>
      <c r="CY17" s="517"/>
      <c r="CZ17" s="511">
        <f t="shared" ref="CZ17:CZ22" si="41">CT17+CU17-CV17+CW17-CX17+CY17</f>
        <v>0</v>
      </c>
      <c r="DA17" s="517"/>
      <c r="DB17" s="517"/>
      <c r="DD17" s="517"/>
      <c r="DE17" s="517"/>
      <c r="DF17" s="517"/>
      <c r="DG17" s="517"/>
      <c r="DH17" s="504">
        <f t="shared" ref="DH17:DH22" si="42">DD17+DE17-DF17+DG17</f>
        <v>0</v>
      </c>
      <c r="DI17" s="517"/>
      <c r="DJ17" s="517"/>
      <c r="DK17" s="517"/>
      <c r="DL17" s="517"/>
      <c r="DM17" s="517"/>
      <c r="DN17" s="517"/>
      <c r="DO17" s="511">
        <f t="shared" ref="DO17:DO22" si="43">DI17+DJ17-DK17+DL17-DM17+DN17</f>
        <v>0</v>
      </c>
      <c r="DP17" s="517"/>
      <c r="DQ17" s="517"/>
    </row>
    <row r="18" spans="1:121" s="506" customFormat="1" hidden="1" outlineLevel="1">
      <c r="A18" s="514" t="s">
        <v>3</v>
      </c>
      <c r="B18" s="515" t="s">
        <v>310</v>
      </c>
      <c r="C18" s="516"/>
      <c r="D18" s="517"/>
      <c r="E18" s="517"/>
      <c r="F18" s="517"/>
      <c r="G18" s="504">
        <f t="shared" si="14"/>
        <v>0</v>
      </c>
      <c r="H18" s="517"/>
      <c r="I18" s="517"/>
      <c r="J18" s="517"/>
      <c r="K18" s="517"/>
      <c r="L18" s="517"/>
      <c r="M18" s="517"/>
      <c r="N18" s="511">
        <f t="shared" si="16"/>
        <v>0</v>
      </c>
      <c r="O18" s="517"/>
      <c r="P18" s="517"/>
      <c r="Q18" s="505"/>
      <c r="R18" s="517"/>
      <c r="S18" s="517"/>
      <c r="T18" s="517"/>
      <c r="U18" s="517"/>
      <c r="V18" s="504">
        <f t="shared" si="15"/>
        <v>0</v>
      </c>
      <c r="W18" s="517"/>
      <c r="X18" s="517"/>
      <c r="Y18" s="517"/>
      <c r="Z18" s="517"/>
      <c r="AA18" s="517"/>
      <c r="AB18" s="517"/>
      <c r="AC18" s="511">
        <f t="shared" si="17"/>
        <v>0</v>
      </c>
      <c r="AD18" s="517"/>
      <c r="AE18" s="517"/>
      <c r="AF18" s="505"/>
      <c r="AG18" s="517"/>
      <c r="AH18" s="517"/>
      <c r="AI18" s="517"/>
      <c r="AJ18" s="517"/>
      <c r="AK18" s="504">
        <f t="shared" si="32"/>
        <v>0</v>
      </c>
      <c r="AL18" s="517"/>
      <c r="AM18" s="517"/>
      <c r="AN18" s="517"/>
      <c r="AO18" s="517"/>
      <c r="AP18" s="517"/>
      <c r="AQ18" s="517"/>
      <c r="AR18" s="511">
        <f t="shared" si="33"/>
        <v>0</v>
      </c>
      <c r="AS18" s="517"/>
      <c r="AT18" s="517"/>
      <c r="AV18" s="517"/>
      <c r="AW18" s="517"/>
      <c r="AX18" s="517"/>
      <c r="AY18" s="517"/>
      <c r="AZ18" s="504">
        <f t="shared" si="34"/>
        <v>0</v>
      </c>
      <c r="BA18" s="517"/>
      <c r="BB18" s="517"/>
      <c r="BC18" s="517"/>
      <c r="BD18" s="517"/>
      <c r="BE18" s="517"/>
      <c r="BF18" s="517"/>
      <c r="BG18" s="511">
        <f t="shared" si="35"/>
        <v>0</v>
      </c>
      <c r="BH18" s="517"/>
      <c r="BI18" s="517"/>
      <c r="BK18" s="517"/>
      <c r="BL18" s="517"/>
      <c r="BM18" s="517"/>
      <c r="BN18" s="517"/>
      <c r="BO18" s="504">
        <f t="shared" si="36"/>
        <v>0</v>
      </c>
      <c r="BP18" s="517"/>
      <c r="BQ18" s="517"/>
      <c r="BR18" s="517"/>
      <c r="BS18" s="517"/>
      <c r="BT18" s="517"/>
      <c r="BU18" s="517"/>
      <c r="BV18" s="511">
        <f t="shared" si="37"/>
        <v>0</v>
      </c>
      <c r="BW18" s="517"/>
      <c r="BX18" s="517"/>
      <c r="BZ18" s="517"/>
      <c r="CA18" s="517"/>
      <c r="CB18" s="517"/>
      <c r="CC18" s="517"/>
      <c r="CD18" s="504">
        <f t="shared" si="38"/>
        <v>0</v>
      </c>
      <c r="CE18" s="517"/>
      <c r="CF18" s="517"/>
      <c r="CG18" s="517"/>
      <c r="CH18" s="517"/>
      <c r="CI18" s="517"/>
      <c r="CJ18" s="517"/>
      <c r="CK18" s="511">
        <f t="shared" si="39"/>
        <v>0</v>
      </c>
      <c r="CL18" s="517"/>
      <c r="CM18" s="517"/>
      <c r="CO18" s="517"/>
      <c r="CP18" s="517"/>
      <c r="CQ18" s="517"/>
      <c r="CR18" s="517"/>
      <c r="CS18" s="504">
        <f t="shared" si="40"/>
        <v>0</v>
      </c>
      <c r="CT18" s="517"/>
      <c r="CU18" s="517"/>
      <c r="CV18" s="517"/>
      <c r="CW18" s="517"/>
      <c r="CX18" s="517"/>
      <c r="CY18" s="517"/>
      <c r="CZ18" s="511">
        <f t="shared" si="41"/>
        <v>0</v>
      </c>
      <c r="DA18" s="517"/>
      <c r="DB18" s="517"/>
      <c r="DD18" s="517"/>
      <c r="DE18" s="517"/>
      <c r="DF18" s="517"/>
      <c r="DG18" s="517"/>
      <c r="DH18" s="504">
        <f t="shared" si="42"/>
        <v>0</v>
      </c>
      <c r="DI18" s="517"/>
      <c r="DJ18" s="517"/>
      <c r="DK18" s="517"/>
      <c r="DL18" s="517"/>
      <c r="DM18" s="517"/>
      <c r="DN18" s="517"/>
      <c r="DO18" s="511">
        <f t="shared" si="43"/>
        <v>0</v>
      </c>
      <c r="DP18" s="517"/>
      <c r="DQ18" s="517"/>
    </row>
    <row r="19" spans="1:121" s="506" customFormat="1" hidden="1" outlineLevel="1">
      <c r="A19" s="514" t="s">
        <v>4</v>
      </c>
      <c r="B19" s="515" t="s">
        <v>311</v>
      </c>
      <c r="C19" s="516"/>
      <c r="D19" s="517"/>
      <c r="E19" s="517"/>
      <c r="F19" s="517"/>
      <c r="G19" s="504">
        <f t="shared" si="14"/>
        <v>0</v>
      </c>
      <c r="H19" s="517"/>
      <c r="I19" s="517"/>
      <c r="J19" s="517"/>
      <c r="K19" s="517"/>
      <c r="L19" s="517"/>
      <c r="M19" s="517"/>
      <c r="N19" s="511">
        <f t="shared" si="16"/>
        <v>0</v>
      </c>
      <c r="O19" s="517"/>
      <c r="P19" s="517"/>
      <c r="Q19" s="505"/>
      <c r="R19" s="517"/>
      <c r="S19" s="517"/>
      <c r="T19" s="517"/>
      <c r="U19" s="517"/>
      <c r="V19" s="504">
        <f t="shared" si="15"/>
        <v>0</v>
      </c>
      <c r="W19" s="517"/>
      <c r="X19" s="517"/>
      <c r="Y19" s="517"/>
      <c r="Z19" s="517"/>
      <c r="AA19" s="517"/>
      <c r="AB19" s="517"/>
      <c r="AC19" s="511">
        <f t="shared" si="17"/>
        <v>0</v>
      </c>
      <c r="AD19" s="517"/>
      <c r="AE19" s="517"/>
      <c r="AF19" s="505"/>
      <c r="AG19" s="517"/>
      <c r="AH19" s="517"/>
      <c r="AI19" s="517"/>
      <c r="AJ19" s="517"/>
      <c r="AK19" s="504">
        <f t="shared" si="32"/>
        <v>0</v>
      </c>
      <c r="AL19" s="517"/>
      <c r="AM19" s="517"/>
      <c r="AN19" s="517"/>
      <c r="AO19" s="517"/>
      <c r="AP19" s="517"/>
      <c r="AQ19" s="517"/>
      <c r="AR19" s="511">
        <f t="shared" si="33"/>
        <v>0</v>
      </c>
      <c r="AS19" s="517"/>
      <c r="AT19" s="517"/>
      <c r="AV19" s="517"/>
      <c r="AW19" s="517"/>
      <c r="AX19" s="517"/>
      <c r="AY19" s="517"/>
      <c r="AZ19" s="504">
        <f t="shared" si="34"/>
        <v>0</v>
      </c>
      <c r="BA19" s="517"/>
      <c r="BB19" s="517"/>
      <c r="BC19" s="517"/>
      <c r="BD19" s="517"/>
      <c r="BE19" s="517"/>
      <c r="BF19" s="517"/>
      <c r="BG19" s="511">
        <f t="shared" si="35"/>
        <v>0</v>
      </c>
      <c r="BH19" s="517"/>
      <c r="BI19" s="517"/>
      <c r="BK19" s="517"/>
      <c r="BL19" s="517"/>
      <c r="BM19" s="517"/>
      <c r="BN19" s="517"/>
      <c r="BO19" s="504">
        <f t="shared" si="36"/>
        <v>0</v>
      </c>
      <c r="BP19" s="517"/>
      <c r="BQ19" s="517"/>
      <c r="BR19" s="517"/>
      <c r="BS19" s="517"/>
      <c r="BT19" s="517"/>
      <c r="BU19" s="517"/>
      <c r="BV19" s="511">
        <f t="shared" si="37"/>
        <v>0</v>
      </c>
      <c r="BW19" s="517"/>
      <c r="BX19" s="517"/>
      <c r="BZ19" s="517"/>
      <c r="CA19" s="517"/>
      <c r="CB19" s="517"/>
      <c r="CC19" s="517"/>
      <c r="CD19" s="504">
        <f t="shared" si="38"/>
        <v>0</v>
      </c>
      <c r="CE19" s="517"/>
      <c r="CF19" s="517"/>
      <c r="CG19" s="517"/>
      <c r="CH19" s="517"/>
      <c r="CI19" s="517"/>
      <c r="CJ19" s="517"/>
      <c r="CK19" s="511">
        <f t="shared" si="39"/>
        <v>0</v>
      </c>
      <c r="CL19" s="517"/>
      <c r="CM19" s="517"/>
      <c r="CO19" s="517"/>
      <c r="CP19" s="517"/>
      <c r="CQ19" s="517"/>
      <c r="CR19" s="517"/>
      <c r="CS19" s="504">
        <f t="shared" si="40"/>
        <v>0</v>
      </c>
      <c r="CT19" s="517"/>
      <c r="CU19" s="517"/>
      <c r="CV19" s="517"/>
      <c r="CW19" s="517"/>
      <c r="CX19" s="517"/>
      <c r="CY19" s="517"/>
      <c r="CZ19" s="511">
        <f t="shared" si="41"/>
        <v>0</v>
      </c>
      <c r="DA19" s="517"/>
      <c r="DB19" s="517"/>
      <c r="DD19" s="517"/>
      <c r="DE19" s="517"/>
      <c r="DF19" s="517"/>
      <c r="DG19" s="517"/>
      <c r="DH19" s="504">
        <f t="shared" si="42"/>
        <v>0</v>
      </c>
      <c r="DI19" s="517"/>
      <c r="DJ19" s="517"/>
      <c r="DK19" s="517"/>
      <c r="DL19" s="517"/>
      <c r="DM19" s="517"/>
      <c r="DN19" s="517"/>
      <c r="DO19" s="511">
        <f t="shared" si="43"/>
        <v>0</v>
      </c>
      <c r="DP19" s="517"/>
      <c r="DQ19" s="517"/>
    </row>
    <row r="20" spans="1:121" s="506" customFormat="1" ht="27.6" hidden="1" outlineLevel="1">
      <c r="A20" s="514" t="s">
        <v>11</v>
      </c>
      <c r="B20" s="515" t="s">
        <v>312</v>
      </c>
      <c r="C20" s="516"/>
      <c r="D20" s="517"/>
      <c r="E20" s="517"/>
      <c r="F20" s="517"/>
      <c r="G20" s="504">
        <f t="shared" si="14"/>
        <v>0</v>
      </c>
      <c r="H20" s="517"/>
      <c r="I20" s="517"/>
      <c r="J20" s="517"/>
      <c r="K20" s="517"/>
      <c r="L20" s="517"/>
      <c r="M20" s="517"/>
      <c r="N20" s="511">
        <f t="shared" si="16"/>
        <v>0</v>
      </c>
      <c r="O20" s="517"/>
      <c r="P20" s="517"/>
      <c r="Q20" s="505"/>
      <c r="R20" s="517"/>
      <c r="S20" s="517"/>
      <c r="T20" s="517"/>
      <c r="U20" s="517"/>
      <c r="V20" s="504">
        <f t="shared" si="15"/>
        <v>0</v>
      </c>
      <c r="W20" s="517"/>
      <c r="X20" s="517"/>
      <c r="Y20" s="517"/>
      <c r="Z20" s="517"/>
      <c r="AA20" s="517"/>
      <c r="AB20" s="517"/>
      <c r="AC20" s="511">
        <f t="shared" si="17"/>
        <v>0</v>
      </c>
      <c r="AD20" s="517"/>
      <c r="AE20" s="517"/>
      <c r="AF20" s="505"/>
      <c r="AG20" s="517"/>
      <c r="AH20" s="517"/>
      <c r="AI20" s="517"/>
      <c r="AJ20" s="517"/>
      <c r="AK20" s="504">
        <f t="shared" si="32"/>
        <v>0</v>
      </c>
      <c r="AL20" s="517"/>
      <c r="AM20" s="517"/>
      <c r="AN20" s="517"/>
      <c r="AO20" s="517"/>
      <c r="AP20" s="517"/>
      <c r="AQ20" s="517"/>
      <c r="AR20" s="511">
        <f t="shared" si="33"/>
        <v>0</v>
      </c>
      <c r="AS20" s="517"/>
      <c r="AT20" s="517"/>
      <c r="AV20" s="517"/>
      <c r="AW20" s="517"/>
      <c r="AX20" s="517"/>
      <c r="AY20" s="517"/>
      <c r="AZ20" s="504">
        <f t="shared" si="34"/>
        <v>0</v>
      </c>
      <c r="BA20" s="517"/>
      <c r="BB20" s="517"/>
      <c r="BC20" s="517"/>
      <c r="BD20" s="517"/>
      <c r="BE20" s="517"/>
      <c r="BF20" s="517"/>
      <c r="BG20" s="511">
        <f t="shared" si="35"/>
        <v>0</v>
      </c>
      <c r="BH20" s="517"/>
      <c r="BI20" s="517"/>
      <c r="BK20" s="517"/>
      <c r="BL20" s="517"/>
      <c r="BM20" s="517"/>
      <c r="BN20" s="517"/>
      <c r="BO20" s="504">
        <f t="shared" si="36"/>
        <v>0</v>
      </c>
      <c r="BP20" s="517"/>
      <c r="BQ20" s="517"/>
      <c r="BR20" s="517"/>
      <c r="BS20" s="517"/>
      <c r="BT20" s="517"/>
      <c r="BU20" s="517"/>
      <c r="BV20" s="511">
        <f t="shared" si="37"/>
        <v>0</v>
      </c>
      <c r="BW20" s="517"/>
      <c r="BX20" s="517"/>
      <c r="BZ20" s="517"/>
      <c r="CA20" s="517"/>
      <c r="CB20" s="517"/>
      <c r="CC20" s="517"/>
      <c r="CD20" s="504">
        <f t="shared" si="38"/>
        <v>0</v>
      </c>
      <c r="CE20" s="517"/>
      <c r="CF20" s="517"/>
      <c r="CG20" s="517"/>
      <c r="CH20" s="517"/>
      <c r="CI20" s="517"/>
      <c r="CJ20" s="517"/>
      <c r="CK20" s="511">
        <f t="shared" si="39"/>
        <v>0</v>
      </c>
      <c r="CL20" s="517"/>
      <c r="CM20" s="517"/>
      <c r="CO20" s="517"/>
      <c r="CP20" s="517"/>
      <c r="CQ20" s="517"/>
      <c r="CR20" s="517"/>
      <c r="CS20" s="504">
        <f t="shared" si="40"/>
        <v>0</v>
      </c>
      <c r="CT20" s="517"/>
      <c r="CU20" s="517"/>
      <c r="CV20" s="517"/>
      <c r="CW20" s="517"/>
      <c r="CX20" s="517"/>
      <c r="CY20" s="517"/>
      <c r="CZ20" s="511">
        <f t="shared" si="41"/>
        <v>0</v>
      </c>
      <c r="DA20" s="517"/>
      <c r="DB20" s="517"/>
      <c r="DD20" s="517"/>
      <c r="DE20" s="517"/>
      <c r="DF20" s="517"/>
      <c r="DG20" s="517"/>
      <c r="DH20" s="504">
        <f t="shared" si="42"/>
        <v>0</v>
      </c>
      <c r="DI20" s="517"/>
      <c r="DJ20" s="517"/>
      <c r="DK20" s="517"/>
      <c r="DL20" s="517"/>
      <c r="DM20" s="517"/>
      <c r="DN20" s="517"/>
      <c r="DO20" s="511">
        <f t="shared" si="43"/>
        <v>0</v>
      </c>
      <c r="DP20" s="517"/>
      <c r="DQ20" s="517"/>
    </row>
    <row r="21" spans="1:121" s="506" customFormat="1" hidden="1" outlineLevel="1">
      <c r="A21" s="514" t="s">
        <v>5</v>
      </c>
      <c r="B21" s="515" t="s">
        <v>313</v>
      </c>
      <c r="C21" s="516"/>
      <c r="D21" s="517"/>
      <c r="E21" s="517"/>
      <c r="F21" s="517"/>
      <c r="G21" s="504">
        <f t="shared" si="14"/>
        <v>0</v>
      </c>
      <c r="H21" s="517"/>
      <c r="I21" s="517"/>
      <c r="J21" s="517"/>
      <c r="K21" s="517"/>
      <c r="L21" s="517"/>
      <c r="M21" s="517"/>
      <c r="N21" s="511">
        <f t="shared" si="16"/>
        <v>0</v>
      </c>
      <c r="O21" s="517"/>
      <c r="P21" s="517"/>
      <c r="Q21" s="505"/>
      <c r="R21" s="517"/>
      <c r="S21" s="517"/>
      <c r="T21" s="517"/>
      <c r="U21" s="517"/>
      <c r="V21" s="504">
        <f t="shared" si="15"/>
        <v>0</v>
      </c>
      <c r="W21" s="517"/>
      <c r="X21" s="517"/>
      <c r="Y21" s="517"/>
      <c r="Z21" s="517"/>
      <c r="AA21" s="517"/>
      <c r="AB21" s="517"/>
      <c r="AC21" s="511">
        <f t="shared" si="17"/>
        <v>0</v>
      </c>
      <c r="AD21" s="517"/>
      <c r="AE21" s="517"/>
      <c r="AF21" s="505"/>
      <c r="AG21" s="517"/>
      <c r="AH21" s="517"/>
      <c r="AI21" s="517"/>
      <c r="AJ21" s="517"/>
      <c r="AK21" s="504">
        <f t="shared" si="32"/>
        <v>0</v>
      </c>
      <c r="AL21" s="517"/>
      <c r="AM21" s="517"/>
      <c r="AN21" s="517"/>
      <c r="AO21" s="517"/>
      <c r="AP21" s="517"/>
      <c r="AQ21" s="517"/>
      <c r="AR21" s="511">
        <f t="shared" si="33"/>
        <v>0</v>
      </c>
      <c r="AS21" s="517"/>
      <c r="AT21" s="517"/>
      <c r="AV21" s="517"/>
      <c r="AW21" s="517"/>
      <c r="AX21" s="517"/>
      <c r="AY21" s="517"/>
      <c r="AZ21" s="504">
        <f t="shared" si="34"/>
        <v>0</v>
      </c>
      <c r="BA21" s="517"/>
      <c r="BB21" s="517"/>
      <c r="BC21" s="517"/>
      <c r="BD21" s="517"/>
      <c r="BE21" s="517"/>
      <c r="BF21" s="517"/>
      <c r="BG21" s="511">
        <f t="shared" si="35"/>
        <v>0</v>
      </c>
      <c r="BH21" s="517"/>
      <c r="BI21" s="517"/>
      <c r="BK21" s="517"/>
      <c r="BL21" s="517"/>
      <c r="BM21" s="517"/>
      <c r="BN21" s="517"/>
      <c r="BO21" s="504">
        <f t="shared" si="36"/>
        <v>0</v>
      </c>
      <c r="BP21" s="517"/>
      <c r="BQ21" s="517"/>
      <c r="BR21" s="517"/>
      <c r="BS21" s="517"/>
      <c r="BT21" s="517"/>
      <c r="BU21" s="517"/>
      <c r="BV21" s="511">
        <f t="shared" si="37"/>
        <v>0</v>
      </c>
      <c r="BW21" s="517"/>
      <c r="BX21" s="517"/>
      <c r="BZ21" s="517"/>
      <c r="CA21" s="517"/>
      <c r="CB21" s="517"/>
      <c r="CC21" s="517"/>
      <c r="CD21" s="504">
        <f t="shared" si="38"/>
        <v>0</v>
      </c>
      <c r="CE21" s="517"/>
      <c r="CF21" s="517"/>
      <c r="CG21" s="517"/>
      <c r="CH21" s="517"/>
      <c r="CI21" s="517"/>
      <c r="CJ21" s="517"/>
      <c r="CK21" s="511">
        <f t="shared" si="39"/>
        <v>0</v>
      </c>
      <c r="CL21" s="517"/>
      <c r="CM21" s="517"/>
      <c r="CO21" s="517"/>
      <c r="CP21" s="517"/>
      <c r="CQ21" s="517"/>
      <c r="CR21" s="517"/>
      <c r="CS21" s="504">
        <f t="shared" si="40"/>
        <v>0</v>
      </c>
      <c r="CT21" s="517"/>
      <c r="CU21" s="517"/>
      <c r="CV21" s="517"/>
      <c r="CW21" s="517"/>
      <c r="CX21" s="517"/>
      <c r="CY21" s="517"/>
      <c r="CZ21" s="511">
        <f t="shared" si="41"/>
        <v>0</v>
      </c>
      <c r="DA21" s="517"/>
      <c r="DB21" s="517"/>
      <c r="DD21" s="517"/>
      <c r="DE21" s="517"/>
      <c r="DF21" s="517"/>
      <c r="DG21" s="517"/>
      <c r="DH21" s="504">
        <f t="shared" si="42"/>
        <v>0</v>
      </c>
      <c r="DI21" s="517"/>
      <c r="DJ21" s="517"/>
      <c r="DK21" s="517"/>
      <c r="DL21" s="517"/>
      <c r="DM21" s="517"/>
      <c r="DN21" s="517"/>
      <c r="DO21" s="511">
        <f t="shared" si="43"/>
        <v>0</v>
      </c>
      <c r="DP21" s="517"/>
      <c r="DQ21" s="517"/>
    </row>
    <row r="22" spans="1:121" s="506" customFormat="1" hidden="1" outlineLevel="1">
      <c r="A22" s="514" t="s">
        <v>6</v>
      </c>
      <c r="B22" s="515" t="s">
        <v>314</v>
      </c>
      <c r="C22" s="516"/>
      <c r="D22" s="517"/>
      <c r="E22" s="517"/>
      <c r="F22" s="517"/>
      <c r="G22" s="504">
        <f t="shared" si="14"/>
        <v>0</v>
      </c>
      <c r="H22" s="517"/>
      <c r="I22" s="517"/>
      <c r="J22" s="517"/>
      <c r="K22" s="517"/>
      <c r="L22" s="517"/>
      <c r="M22" s="517"/>
      <c r="N22" s="511">
        <f t="shared" si="16"/>
        <v>0</v>
      </c>
      <c r="O22" s="517"/>
      <c r="P22" s="517"/>
      <c r="Q22" s="505"/>
      <c r="R22" s="517"/>
      <c r="S22" s="517"/>
      <c r="T22" s="517"/>
      <c r="U22" s="517"/>
      <c r="V22" s="504">
        <f t="shared" si="15"/>
        <v>0</v>
      </c>
      <c r="W22" s="517"/>
      <c r="X22" s="517"/>
      <c r="Y22" s="517"/>
      <c r="Z22" s="517"/>
      <c r="AA22" s="517"/>
      <c r="AB22" s="517"/>
      <c r="AC22" s="511">
        <f t="shared" si="17"/>
        <v>0</v>
      </c>
      <c r="AD22" s="517"/>
      <c r="AE22" s="517"/>
      <c r="AF22" s="505"/>
      <c r="AG22" s="517"/>
      <c r="AH22" s="517"/>
      <c r="AI22" s="517"/>
      <c r="AJ22" s="517"/>
      <c r="AK22" s="504">
        <f t="shared" si="32"/>
        <v>0</v>
      </c>
      <c r="AL22" s="517"/>
      <c r="AM22" s="517"/>
      <c r="AN22" s="517"/>
      <c r="AO22" s="517"/>
      <c r="AP22" s="517"/>
      <c r="AQ22" s="517"/>
      <c r="AR22" s="511">
        <f t="shared" si="33"/>
        <v>0</v>
      </c>
      <c r="AS22" s="517"/>
      <c r="AT22" s="517"/>
      <c r="AV22" s="517"/>
      <c r="AW22" s="517"/>
      <c r="AX22" s="517"/>
      <c r="AY22" s="517"/>
      <c r="AZ22" s="504">
        <f t="shared" si="34"/>
        <v>0</v>
      </c>
      <c r="BA22" s="517"/>
      <c r="BB22" s="517"/>
      <c r="BC22" s="517"/>
      <c r="BD22" s="517"/>
      <c r="BE22" s="517"/>
      <c r="BF22" s="517"/>
      <c r="BG22" s="511">
        <f t="shared" si="35"/>
        <v>0</v>
      </c>
      <c r="BH22" s="517"/>
      <c r="BI22" s="517"/>
      <c r="BK22" s="517"/>
      <c r="BL22" s="517"/>
      <c r="BM22" s="517"/>
      <c r="BN22" s="517"/>
      <c r="BO22" s="504">
        <f t="shared" si="36"/>
        <v>0</v>
      </c>
      <c r="BP22" s="517"/>
      <c r="BQ22" s="517"/>
      <c r="BR22" s="517"/>
      <c r="BS22" s="517"/>
      <c r="BT22" s="517"/>
      <c r="BU22" s="517"/>
      <c r="BV22" s="511">
        <f t="shared" si="37"/>
        <v>0</v>
      </c>
      <c r="BW22" s="517"/>
      <c r="BX22" s="517"/>
      <c r="BZ22" s="517"/>
      <c r="CA22" s="517"/>
      <c r="CB22" s="517"/>
      <c r="CC22" s="517"/>
      <c r="CD22" s="504">
        <f t="shared" si="38"/>
        <v>0</v>
      </c>
      <c r="CE22" s="517"/>
      <c r="CF22" s="517"/>
      <c r="CG22" s="517"/>
      <c r="CH22" s="517"/>
      <c r="CI22" s="517"/>
      <c r="CJ22" s="517"/>
      <c r="CK22" s="511">
        <f t="shared" si="39"/>
        <v>0</v>
      </c>
      <c r="CL22" s="517"/>
      <c r="CM22" s="517"/>
      <c r="CO22" s="517"/>
      <c r="CP22" s="517"/>
      <c r="CQ22" s="517"/>
      <c r="CR22" s="517"/>
      <c r="CS22" s="504">
        <f t="shared" si="40"/>
        <v>0</v>
      </c>
      <c r="CT22" s="517"/>
      <c r="CU22" s="517"/>
      <c r="CV22" s="517"/>
      <c r="CW22" s="517"/>
      <c r="CX22" s="517"/>
      <c r="CY22" s="517"/>
      <c r="CZ22" s="511">
        <f t="shared" si="41"/>
        <v>0</v>
      </c>
      <c r="DA22" s="517"/>
      <c r="DB22" s="517"/>
      <c r="DD22" s="517"/>
      <c r="DE22" s="517"/>
      <c r="DF22" s="517"/>
      <c r="DG22" s="517"/>
      <c r="DH22" s="504">
        <f t="shared" si="42"/>
        <v>0</v>
      </c>
      <c r="DI22" s="517"/>
      <c r="DJ22" s="517"/>
      <c r="DK22" s="517"/>
      <c r="DL22" s="517"/>
      <c r="DM22" s="517"/>
      <c r="DN22" s="517"/>
      <c r="DO22" s="511">
        <f t="shared" si="43"/>
        <v>0</v>
      </c>
      <c r="DP22" s="517"/>
      <c r="DQ22" s="517"/>
    </row>
    <row r="23" spans="1:121" s="506" customFormat="1" hidden="1" outlineLevel="1">
      <c r="A23" s="518"/>
      <c r="B23" s="519" t="s">
        <v>315</v>
      </c>
      <c r="C23" s="520"/>
      <c r="D23" s="520"/>
      <c r="E23" s="520"/>
      <c r="F23" s="520"/>
      <c r="G23" s="521"/>
      <c r="H23" s="517"/>
      <c r="I23" s="517"/>
      <c r="J23" s="522"/>
      <c r="K23" s="520"/>
      <c r="L23" s="520"/>
      <c r="M23" s="520"/>
      <c r="N23" s="520"/>
      <c r="O23" s="520"/>
      <c r="P23" s="520"/>
      <c r="Q23" s="505"/>
      <c r="R23" s="520"/>
      <c r="S23" s="520"/>
      <c r="T23" s="520"/>
      <c r="U23" s="520"/>
      <c r="V23" s="521"/>
      <c r="W23" s="517"/>
      <c r="X23" s="523"/>
      <c r="Y23" s="522"/>
      <c r="Z23" s="520"/>
      <c r="AA23" s="520"/>
      <c r="AB23" s="520"/>
      <c r="AC23" s="520"/>
      <c r="AD23" s="520"/>
      <c r="AE23" s="521"/>
      <c r="AF23" s="505"/>
      <c r="AG23" s="520"/>
      <c r="AH23" s="520"/>
      <c r="AI23" s="520"/>
      <c r="AJ23" s="520"/>
      <c r="AK23" s="521"/>
      <c r="AL23" s="517"/>
      <c r="AM23" s="523"/>
      <c r="AN23" s="522"/>
      <c r="AO23" s="520"/>
      <c r="AP23" s="520"/>
      <c r="AQ23" s="520"/>
      <c r="AR23" s="520"/>
      <c r="AS23" s="520"/>
      <c r="AT23" s="521"/>
      <c r="AV23" s="520"/>
      <c r="AW23" s="520"/>
      <c r="AX23" s="520"/>
      <c r="AY23" s="520"/>
      <c r="AZ23" s="521"/>
      <c r="BA23" s="517"/>
      <c r="BB23" s="523"/>
      <c r="BC23" s="522"/>
      <c r="BD23" s="520"/>
      <c r="BE23" s="520"/>
      <c r="BF23" s="520"/>
      <c r="BG23" s="520"/>
      <c r="BH23" s="520"/>
      <c r="BI23" s="521"/>
      <c r="BK23" s="520"/>
      <c r="BL23" s="520"/>
      <c r="BM23" s="520"/>
      <c r="BN23" s="520"/>
      <c r="BO23" s="521"/>
      <c r="BP23" s="517"/>
      <c r="BQ23" s="523"/>
      <c r="BR23" s="522"/>
      <c r="BS23" s="520"/>
      <c r="BT23" s="520"/>
      <c r="BU23" s="520"/>
      <c r="BV23" s="520"/>
      <c r="BW23" s="520"/>
      <c r="BX23" s="521"/>
      <c r="BZ23" s="520"/>
      <c r="CA23" s="520"/>
      <c r="CB23" s="520"/>
      <c r="CC23" s="520"/>
      <c r="CD23" s="521"/>
      <c r="CE23" s="517"/>
      <c r="CF23" s="523"/>
      <c r="CG23" s="522"/>
      <c r="CH23" s="520"/>
      <c r="CI23" s="520"/>
      <c r="CJ23" s="520"/>
      <c r="CK23" s="520"/>
      <c r="CL23" s="520"/>
      <c r="CM23" s="521"/>
      <c r="CO23" s="520"/>
      <c r="CP23" s="520"/>
      <c r="CQ23" s="520"/>
      <c r="CR23" s="520"/>
      <c r="CS23" s="521"/>
      <c r="CT23" s="517"/>
      <c r="CU23" s="523"/>
      <c r="CV23" s="522"/>
      <c r="CW23" s="520"/>
      <c r="CX23" s="520"/>
      <c r="CY23" s="520"/>
      <c r="CZ23" s="520"/>
      <c r="DA23" s="520"/>
      <c r="DB23" s="521"/>
      <c r="DD23" s="520"/>
      <c r="DE23" s="520"/>
      <c r="DF23" s="520"/>
      <c r="DG23" s="520"/>
      <c r="DH23" s="521"/>
      <c r="DI23" s="517"/>
      <c r="DJ23" s="523"/>
      <c r="DK23" s="522"/>
      <c r="DL23" s="520"/>
      <c r="DM23" s="520"/>
      <c r="DN23" s="520"/>
      <c r="DO23" s="520"/>
      <c r="DP23" s="520"/>
      <c r="DQ23" s="521"/>
    </row>
    <row r="24" spans="1:121" s="526" customFormat="1" ht="17.399999999999999" collapsed="1">
      <c r="A24" s="499">
        <v>2017</v>
      </c>
      <c r="B24" s="500" t="str">
        <f>CONCATENATE("Anlagenspiegel des Jahres ",A24)</f>
        <v>Anlagenspiegel des Jahres 2017</v>
      </c>
      <c r="C24" s="524"/>
      <c r="D24" s="524"/>
      <c r="E24" s="524"/>
      <c r="F24" s="524"/>
      <c r="G24" s="524"/>
      <c r="H24" s="524"/>
      <c r="I24" s="524"/>
      <c r="J24" s="524"/>
      <c r="K24" s="524"/>
      <c r="L24" s="524"/>
      <c r="M24" s="524"/>
      <c r="N24" s="524"/>
      <c r="O24" s="524"/>
      <c r="P24" s="524"/>
      <c r="Q24" s="485"/>
      <c r="R24" s="524"/>
      <c r="S24" s="524"/>
      <c r="T24" s="524"/>
      <c r="U24" s="525"/>
      <c r="V24" s="525"/>
      <c r="W24" s="525"/>
      <c r="X24" s="525"/>
      <c r="Y24" s="525"/>
      <c r="Z24" s="525"/>
      <c r="AA24" s="525"/>
      <c r="AB24" s="525"/>
      <c r="AC24" s="525"/>
      <c r="AD24" s="525"/>
      <c r="AE24" s="525"/>
      <c r="AF24" s="485"/>
      <c r="AG24" s="524"/>
      <c r="AH24" s="524"/>
      <c r="AI24" s="524"/>
      <c r="AJ24" s="525"/>
      <c r="AK24" s="525"/>
      <c r="AL24" s="525"/>
      <c r="AM24" s="525"/>
      <c r="AN24" s="525"/>
      <c r="AO24" s="525"/>
      <c r="AP24" s="525"/>
      <c r="AQ24" s="525"/>
      <c r="AR24" s="525"/>
      <c r="AS24" s="525"/>
      <c r="AT24" s="525"/>
      <c r="AV24" s="524"/>
      <c r="AW24" s="524"/>
      <c r="AX24" s="524"/>
      <c r="AY24" s="525"/>
      <c r="AZ24" s="525"/>
      <c r="BA24" s="525"/>
      <c r="BB24" s="525"/>
      <c r="BC24" s="525"/>
      <c r="BD24" s="525"/>
      <c r="BE24" s="525"/>
      <c r="BF24" s="525"/>
      <c r="BG24" s="525"/>
      <c r="BH24" s="525"/>
      <c r="BI24" s="525"/>
      <c r="BK24" s="524"/>
      <c r="BL24" s="524"/>
      <c r="BM24" s="524"/>
      <c r="BN24" s="525"/>
      <c r="BO24" s="525"/>
      <c r="BP24" s="525"/>
      <c r="BQ24" s="525"/>
      <c r="BR24" s="525"/>
      <c r="BS24" s="525"/>
      <c r="BT24" s="525"/>
      <c r="BU24" s="525"/>
      <c r="BV24" s="525"/>
      <c r="BW24" s="525"/>
      <c r="BX24" s="525"/>
      <c r="BZ24" s="524"/>
      <c r="CA24" s="524"/>
      <c r="CB24" s="524"/>
      <c r="CC24" s="525"/>
      <c r="CD24" s="525"/>
      <c r="CE24" s="525"/>
      <c r="CF24" s="525"/>
      <c r="CG24" s="525"/>
      <c r="CH24" s="525"/>
      <c r="CI24" s="525"/>
      <c r="CJ24" s="525"/>
      <c r="CK24" s="525"/>
      <c r="CL24" s="525"/>
      <c r="CM24" s="525"/>
      <c r="CO24" s="524"/>
      <c r="CP24" s="524"/>
      <c r="CQ24" s="524"/>
      <c r="CR24" s="525"/>
      <c r="CS24" s="525"/>
      <c r="CT24" s="525"/>
      <c r="CU24" s="525"/>
      <c r="CV24" s="525"/>
      <c r="CW24" s="525"/>
      <c r="CX24" s="525"/>
      <c r="CY24" s="525"/>
      <c r="CZ24" s="525"/>
      <c r="DA24" s="525"/>
      <c r="DB24" s="525"/>
      <c r="DD24" s="524"/>
      <c r="DE24" s="524"/>
      <c r="DF24" s="524"/>
      <c r="DG24" s="525"/>
      <c r="DH24" s="525"/>
      <c r="DI24" s="525"/>
      <c r="DJ24" s="525"/>
      <c r="DK24" s="525"/>
      <c r="DL24" s="525"/>
      <c r="DM24" s="525"/>
      <c r="DN24" s="525"/>
      <c r="DO24" s="525"/>
      <c r="DP24" s="525"/>
      <c r="DQ24" s="525"/>
    </row>
    <row r="25" spans="1:121" hidden="1" outlineLevel="1">
      <c r="A25" s="502" t="s">
        <v>297</v>
      </c>
      <c r="B25" s="503" t="s">
        <v>298</v>
      </c>
      <c r="C25" s="504">
        <f t="shared" ref="C25:AD25" si="44">SUM(C26+C30+C35)</f>
        <v>0</v>
      </c>
      <c r="D25" s="504">
        <f t="shared" si="44"/>
        <v>0</v>
      </c>
      <c r="E25" s="504">
        <f t="shared" si="44"/>
        <v>0</v>
      </c>
      <c r="F25" s="504">
        <f t="shared" si="44"/>
        <v>0</v>
      </c>
      <c r="G25" s="504">
        <f t="shared" si="44"/>
        <v>0</v>
      </c>
      <c r="H25" s="504">
        <f t="shared" si="44"/>
        <v>0</v>
      </c>
      <c r="I25" s="504">
        <f t="shared" si="44"/>
        <v>0</v>
      </c>
      <c r="J25" s="504">
        <f t="shared" si="44"/>
        <v>0</v>
      </c>
      <c r="K25" s="504">
        <f t="shared" si="44"/>
        <v>0</v>
      </c>
      <c r="L25" s="504">
        <f t="shared" si="44"/>
        <v>0</v>
      </c>
      <c r="M25" s="504">
        <f t="shared" si="44"/>
        <v>0</v>
      </c>
      <c r="N25" s="504">
        <f t="shared" si="44"/>
        <v>0</v>
      </c>
      <c r="O25" s="504">
        <f t="shared" si="44"/>
        <v>0</v>
      </c>
      <c r="P25" s="504">
        <f t="shared" si="44"/>
        <v>0</v>
      </c>
      <c r="R25" s="504">
        <f t="shared" si="44"/>
        <v>0</v>
      </c>
      <c r="S25" s="504">
        <f t="shared" si="44"/>
        <v>0</v>
      </c>
      <c r="T25" s="504">
        <f t="shared" si="44"/>
        <v>0</v>
      </c>
      <c r="U25" s="504">
        <f t="shared" si="44"/>
        <v>0</v>
      </c>
      <c r="V25" s="504">
        <f t="shared" si="44"/>
        <v>0</v>
      </c>
      <c r="W25" s="504">
        <f t="shared" si="44"/>
        <v>0</v>
      </c>
      <c r="X25" s="504">
        <f t="shared" si="44"/>
        <v>0</v>
      </c>
      <c r="Y25" s="504">
        <f t="shared" si="44"/>
        <v>0</v>
      </c>
      <c r="Z25" s="504">
        <f t="shared" si="44"/>
        <v>0</v>
      </c>
      <c r="AA25" s="504">
        <f t="shared" si="44"/>
        <v>0</v>
      </c>
      <c r="AB25" s="504">
        <f t="shared" si="44"/>
        <v>0</v>
      </c>
      <c r="AC25" s="504">
        <f t="shared" si="44"/>
        <v>0</v>
      </c>
      <c r="AD25" s="504">
        <f t="shared" si="44"/>
        <v>0</v>
      </c>
      <c r="AE25" s="504">
        <f>SUM(AE26+AE30+AE35)</f>
        <v>0</v>
      </c>
      <c r="AG25" s="504">
        <f t="shared" ref="AG25:AS25" si="45">SUM(AG26+AG30+AG35)</f>
        <v>0</v>
      </c>
      <c r="AH25" s="504">
        <f t="shared" si="45"/>
        <v>0</v>
      </c>
      <c r="AI25" s="504">
        <f t="shared" si="45"/>
        <v>0</v>
      </c>
      <c r="AJ25" s="504">
        <f t="shared" si="45"/>
        <v>0</v>
      </c>
      <c r="AK25" s="504">
        <f t="shared" si="45"/>
        <v>0</v>
      </c>
      <c r="AL25" s="504">
        <f t="shared" si="45"/>
        <v>0</v>
      </c>
      <c r="AM25" s="504">
        <f t="shared" si="45"/>
        <v>0</v>
      </c>
      <c r="AN25" s="504">
        <f t="shared" si="45"/>
        <v>0</v>
      </c>
      <c r="AO25" s="504">
        <f t="shared" si="45"/>
        <v>0</v>
      </c>
      <c r="AP25" s="504">
        <f t="shared" si="45"/>
        <v>0</v>
      </c>
      <c r="AQ25" s="504">
        <f t="shared" si="45"/>
        <v>0</v>
      </c>
      <c r="AR25" s="504">
        <f t="shared" si="45"/>
        <v>0</v>
      </c>
      <c r="AS25" s="504">
        <f t="shared" si="45"/>
        <v>0</v>
      </c>
      <c r="AT25" s="504">
        <f>SUM(AT26+AT30+AT35)</f>
        <v>0</v>
      </c>
      <c r="AV25" s="504">
        <f t="shared" ref="AV25:BH25" si="46">SUM(AV26+AV30+AV35)</f>
        <v>0</v>
      </c>
      <c r="AW25" s="504">
        <f t="shared" si="46"/>
        <v>0</v>
      </c>
      <c r="AX25" s="504">
        <f t="shared" si="46"/>
        <v>0</v>
      </c>
      <c r="AY25" s="504">
        <f t="shared" si="46"/>
        <v>0</v>
      </c>
      <c r="AZ25" s="504">
        <f t="shared" si="46"/>
        <v>0</v>
      </c>
      <c r="BA25" s="504">
        <f t="shared" si="46"/>
        <v>0</v>
      </c>
      <c r="BB25" s="504">
        <f t="shared" si="46"/>
        <v>0</v>
      </c>
      <c r="BC25" s="504">
        <f t="shared" si="46"/>
        <v>0</v>
      </c>
      <c r="BD25" s="504">
        <f t="shared" si="46"/>
        <v>0</v>
      </c>
      <c r="BE25" s="504">
        <f t="shared" si="46"/>
        <v>0</v>
      </c>
      <c r="BF25" s="504">
        <f t="shared" si="46"/>
        <v>0</v>
      </c>
      <c r="BG25" s="504">
        <f t="shared" si="46"/>
        <v>0</v>
      </c>
      <c r="BH25" s="504">
        <f t="shared" si="46"/>
        <v>0</v>
      </c>
      <c r="BI25" s="504">
        <f>SUM(BI26+BI30+BI35)</f>
        <v>0</v>
      </c>
      <c r="BK25" s="504">
        <f t="shared" ref="BK25:BW25" si="47">SUM(BK26+BK30+BK35)</f>
        <v>0</v>
      </c>
      <c r="BL25" s="504">
        <f t="shared" si="47"/>
        <v>0</v>
      </c>
      <c r="BM25" s="504">
        <f t="shared" si="47"/>
        <v>0</v>
      </c>
      <c r="BN25" s="504">
        <f t="shared" si="47"/>
        <v>0</v>
      </c>
      <c r="BO25" s="504">
        <f t="shared" si="47"/>
        <v>0</v>
      </c>
      <c r="BP25" s="504">
        <f t="shared" si="47"/>
        <v>0</v>
      </c>
      <c r="BQ25" s="504">
        <f t="shared" si="47"/>
        <v>0</v>
      </c>
      <c r="BR25" s="504">
        <f t="shared" si="47"/>
        <v>0</v>
      </c>
      <c r="BS25" s="504">
        <f t="shared" si="47"/>
        <v>0</v>
      </c>
      <c r="BT25" s="504">
        <f t="shared" si="47"/>
        <v>0</v>
      </c>
      <c r="BU25" s="504">
        <f t="shared" si="47"/>
        <v>0</v>
      </c>
      <c r="BV25" s="504">
        <f t="shared" si="47"/>
        <v>0</v>
      </c>
      <c r="BW25" s="504">
        <f t="shared" si="47"/>
        <v>0</v>
      </c>
      <c r="BX25" s="504">
        <f>SUM(BX26+BX30+BX35)</f>
        <v>0</v>
      </c>
      <c r="BZ25" s="504">
        <f t="shared" ref="BZ25:CL25" si="48">SUM(BZ26+BZ30+BZ35)</f>
        <v>0</v>
      </c>
      <c r="CA25" s="504">
        <f t="shared" si="48"/>
        <v>0</v>
      </c>
      <c r="CB25" s="504">
        <f t="shared" si="48"/>
        <v>0</v>
      </c>
      <c r="CC25" s="504">
        <f t="shared" si="48"/>
        <v>0</v>
      </c>
      <c r="CD25" s="504">
        <f t="shared" si="48"/>
        <v>0</v>
      </c>
      <c r="CE25" s="504">
        <f t="shared" si="48"/>
        <v>0</v>
      </c>
      <c r="CF25" s="504">
        <f t="shared" si="48"/>
        <v>0</v>
      </c>
      <c r="CG25" s="504">
        <f t="shared" si="48"/>
        <v>0</v>
      </c>
      <c r="CH25" s="504">
        <f t="shared" si="48"/>
        <v>0</v>
      </c>
      <c r="CI25" s="504">
        <f t="shared" si="48"/>
        <v>0</v>
      </c>
      <c r="CJ25" s="504">
        <f t="shared" si="48"/>
        <v>0</v>
      </c>
      <c r="CK25" s="504">
        <f t="shared" si="48"/>
        <v>0</v>
      </c>
      <c r="CL25" s="504">
        <f t="shared" si="48"/>
        <v>0</v>
      </c>
      <c r="CM25" s="504">
        <f>SUM(CM26+CM30+CM35)</f>
        <v>0</v>
      </c>
      <c r="CO25" s="504">
        <f t="shared" ref="CO25:DA25" si="49">SUM(CO26+CO30+CO35)</f>
        <v>0</v>
      </c>
      <c r="CP25" s="504">
        <f t="shared" si="49"/>
        <v>0</v>
      </c>
      <c r="CQ25" s="504">
        <f t="shared" si="49"/>
        <v>0</v>
      </c>
      <c r="CR25" s="504">
        <f t="shared" si="49"/>
        <v>0</v>
      </c>
      <c r="CS25" s="504">
        <f t="shared" si="49"/>
        <v>0</v>
      </c>
      <c r="CT25" s="504">
        <f t="shared" si="49"/>
        <v>0</v>
      </c>
      <c r="CU25" s="504">
        <f t="shared" si="49"/>
        <v>0</v>
      </c>
      <c r="CV25" s="504">
        <f t="shared" si="49"/>
        <v>0</v>
      </c>
      <c r="CW25" s="504">
        <f t="shared" si="49"/>
        <v>0</v>
      </c>
      <c r="CX25" s="504">
        <f t="shared" si="49"/>
        <v>0</v>
      </c>
      <c r="CY25" s="504">
        <f t="shared" si="49"/>
        <v>0</v>
      </c>
      <c r="CZ25" s="504">
        <f t="shared" si="49"/>
        <v>0</v>
      </c>
      <c r="DA25" s="504">
        <f t="shared" si="49"/>
        <v>0</v>
      </c>
      <c r="DB25" s="504">
        <f>SUM(DB26+DB30+DB35)</f>
        <v>0</v>
      </c>
      <c r="DD25" s="504">
        <f t="shared" ref="DD25:DP25" si="50">SUM(DD26+DD30+DD35)</f>
        <v>0</v>
      </c>
      <c r="DE25" s="504">
        <f t="shared" si="50"/>
        <v>0</v>
      </c>
      <c r="DF25" s="504">
        <f t="shared" si="50"/>
        <v>0</v>
      </c>
      <c r="DG25" s="504">
        <f t="shared" si="50"/>
        <v>0</v>
      </c>
      <c r="DH25" s="504">
        <f t="shared" si="50"/>
        <v>0</v>
      </c>
      <c r="DI25" s="504">
        <f t="shared" si="50"/>
        <v>0</v>
      </c>
      <c r="DJ25" s="504">
        <f t="shared" si="50"/>
        <v>0</v>
      </c>
      <c r="DK25" s="504">
        <f t="shared" si="50"/>
        <v>0</v>
      </c>
      <c r="DL25" s="504">
        <f t="shared" si="50"/>
        <v>0</v>
      </c>
      <c r="DM25" s="504">
        <f t="shared" si="50"/>
        <v>0</v>
      </c>
      <c r="DN25" s="504">
        <f t="shared" si="50"/>
        <v>0</v>
      </c>
      <c r="DO25" s="504">
        <f t="shared" si="50"/>
        <v>0</v>
      </c>
      <c r="DP25" s="504">
        <f t="shared" si="50"/>
        <v>0</v>
      </c>
      <c r="DQ25" s="504">
        <f>SUM(DQ26+DQ30+DQ35)</f>
        <v>0</v>
      </c>
    </row>
    <row r="26" spans="1:121" hidden="1" outlineLevel="1">
      <c r="A26" s="502" t="s">
        <v>218</v>
      </c>
      <c r="B26" s="503" t="s">
        <v>299</v>
      </c>
      <c r="C26" s="504">
        <f t="shared" ref="C26:AD26" si="51">SUM(C27:C29)</f>
        <v>0</v>
      </c>
      <c r="D26" s="504">
        <f t="shared" si="51"/>
        <v>0</v>
      </c>
      <c r="E26" s="504">
        <f t="shared" si="51"/>
        <v>0</v>
      </c>
      <c r="F26" s="504">
        <f t="shared" si="51"/>
        <v>0</v>
      </c>
      <c r="G26" s="504">
        <f t="shared" si="51"/>
        <v>0</v>
      </c>
      <c r="H26" s="504">
        <f t="shared" si="51"/>
        <v>0</v>
      </c>
      <c r="I26" s="504">
        <f t="shared" si="51"/>
        <v>0</v>
      </c>
      <c r="J26" s="504">
        <f t="shared" si="51"/>
        <v>0</v>
      </c>
      <c r="K26" s="504">
        <f t="shared" si="51"/>
        <v>0</v>
      </c>
      <c r="L26" s="504">
        <f t="shared" si="51"/>
        <v>0</v>
      </c>
      <c r="M26" s="504">
        <f t="shared" si="51"/>
        <v>0</v>
      </c>
      <c r="N26" s="504">
        <f t="shared" si="51"/>
        <v>0</v>
      </c>
      <c r="O26" s="504">
        <f t="shared" si="51"/>
        <v>0</v>
      </c>
      <c r="P26" s="504">
        <f t="shared" si="51"/>
        <v>0</v>
      </c>
      <c r="R26" s="504">
        <f t="shared" si="51"/>
        <v>0</v>
      </c>
      <c r="S26" s="504">
        <f t="shared" si="51"/>
        <v>0</v>
      </c>
      <c r="T26" s="504">
        <f t="shared" si="51"/>
        <v>0</v>
      </c>
      <c r="U26" s="504">
        <f t="shared" si="51"/>
        <v>0</v>
      </c>
      <c r="V26" s="504">
        <f t="shared" si="51"/>
        <v>0</v>
      </c>
      <c r="W26" s="504">
        <f t="shared" si="51"/>
        <v>0</v>
      </c>
      <c r="X26" s="504">
        <f t="shared" si="51"/>
        <v>0</v>
      </c>
      <c r="Y26" s="504">
        <f t="shared" si="51"/>
        <v>0</v>
      </c>
      <c r="Z26" s="504">
        <f t="shared" si="51"/>
        <v>0</v>
      </c>
      <c r="AA26" s="504">
        <f t="shared" si="51"/>
        <v>0</v>
      </c>
      <c r="AB26" s="504">
        <f t="shared" si="51"/>
        <v>0</v>
      </c>
      <c r="AC26" s="504">
        <f t="shared" si="51"/>
        <v>0</v>
      </c>
      <c r="AD26" s="504">
        <f t="shared" si="51"/>
        <v>0</v>
      </c>
      <c r="AE26" s="504">
        <f>SUM(AE27:AE29)</f>
        <v>0</v>
      </c>
      <c r="AG26" s="504">
        <f t="shared" ref="AG26:AS26" si="52">SUM(AG27:AG29)</f>
        <v>0</v>
      </c>
      <c r="AH26" s="504">
        <f t="shared" si="52"/>
        <v>0</v>
      </c>
      <c r="AI26" s="504">
        <f t="shared" si="52"/>
        <v>0</v>
      </c>
      <c r="AJ26" s="504">
        <f t="shared" si="52"/>
        <v>0</v>
      </c>
      <c r="AK26" s="504">
        <f t="shared" si="52"/>
        <v>0</v>
      </c>
      <c r="AL26" s="504">
        <f t="shared" si="52"/>
        <v>0</v>
      </c>
      <c r="AM26" s="504">
        <f t="shared" si="52"/>
        <v>0</v>
      </c>
      <c r="AN26" s="504">
        <f t="shared" si="52"/>
        <v>0</v>
      </c>
      <c r="AO26" s="504">
        <f t="shared" si="52"/>
        <v>0</v>
      </c>
      <c r="AP26" s="504">
        <f t="shared" si="52"/>
        <v>0</v>
      </c>
      <c r="AQ26" s="504">
        <f t="shared" si="52"/>
        <v>0</v>
      </c>
      <c r="AR26" s="504">
        <f t="shared" si="52"/>
        <v>0</v>
      </c>
      <c r="AS26" s="504">
        <f t="shared" si="52"/>
        <v>0</v>
      </c>
      <c r="AT26" s="504">
        <f>SUM(AT27:AT29)</f>
        <v>0</v>
      </c>
      <c r="AV26" s="504">
        <f t="shared" ref="AV26:BH26" si="53">SUM(AV27:AV29)</f>
        <v>0</v>
      </c>
      <c r="AW26" s="504">
        <f t="shared" si="53"/>
        <v>0</v>
      </c>
      <c r="AX26" s="504">
        <f t="shared" si="53"/>
        <v>0</v>
      </c>
      <c r="AY26" s="504">
        <f t="shared" si="53"/>
        <v>0</v>
      </c>
      <c r="AZ26" s="504">
        <f t="shared" si="53"/>
        <v>0</v>
      </c>
      <c r="BA26" s="504">
        <f t="shared" si="53"/>
        <v>0</v>
      </c>
      <c r="BB26" s="504">
        <f t="shared" si="53"/>
        <v>0</v>
      </c>
      <c r="BC26" s="504">
        <f t="shared" si="53"/>
        <v>0</v>
      </c>
      <c r="BD26" s="504">
        <f t="shared" si="53"/>
        <v>0</v>
      </c>
      <c r="BE26" s="504">
        <f t="shared" si="53"/>
        <v>0</v>
      </c>
      <c r="BF26" s="504">
        <f t="shared" si="53"/>
        <v>0</v>
      </c>
      <c r="BG26" s="504">
        <f t="shared" si="53"/>
        <v>0</v>
      </c>
      <c r="BH26" s="504">
        <f t="shared" si="53"/>
        <v>0</v>
      </c>
      <c r="BI26" s="504">
        <f>SUM(BI27:BI29)</f>
        <v>0</v>
      </c>
      <c r="BK26" s="504">
        <f t="shared" ref="BK26:BW26" si="54">SUM(BK27:BK29)</f>
        <v>0</v>
      </c>
      <c r="BL26" s="504">
        <f t="shared" si="54"/>
        <v>0</v>
      </c>
      <c r="BM26" s="504">
        <f t="shared" si="54"/>
        <v>0</v>
      </c>
      <c r="BN26" s="504">
        <f t="shared" si="54"/>
        <v>0</v>
      </c>
      <c r="BO26" s="504">
        <f t="shared" si="54"/>
        <v>0</v>
      </c>
      <c r="BP26" s="504">
        <f t="shared" si="54"/>
        <v>0</v>
      </c>
      <c r="BQ26" s="504">
        <f t="shared" si="54"/>
        <v>0</v>
      </c>
      <c r="BR26" s="504">
        <f t="shared" si="54"/>
        <v>0</v>
      </c>
      <c r="BS26" s="504">
        <f t="shared" si="54"/>
        <v>0</v>
      </c>
      <c r="BT26" s="504">
        <f t="shared" si="54"/>
        <v>0</v>
      </c>
      <c r="BU26" s="504">
        <f t="shared" si="54"/>
        <v>0</v>
      </c>
      <c r="BV26" s="504">
        <f t="shared" si="54"/>
        <v>0</v>
      </c>
      <c r="BW26" s="504">
        <f t="shared" si="54"/>
        <v>0</v>
      </c>
      <c r="BX26" s="504">
        <f>SUM(BX27:BX29)</f>
        <v>0</v>
      </c>
      <c r="BZ26" s="504">
        <f t="shared" ref="BZ26:CL26" si="55">SUM(BZ27:BZ29)</f>
        <v>0</v>
      </c>
      <c r="CA26" s="504">
        <f t="shared" si="55"/>
        <v>0</v>
      </c>
      <c r="CB26" s="504">
        <f t="shared" si="55"/>
        <v>0</v>
      </c>
      <c r="CC26" s="504">
        <f t="shared" si="55"/>
        <v>0</v>
      </c>
      <c r="CD26" s="504">
        <f t="shared" si="55"/>
        <v>0</v>
      </c>
      <c r="CE26" s="504">
        <f t="shared" si="55"/>
        <v>0</v>
      </c>
      <c r="CF26" s="504">
        <f t="shared" si="55"/>
        <v>0</v>
      </c>
      <c r="CG26" s="504">
        <f t="shared" si="55"/>
        <v>0</v>
      </c>
      <c r="CH26" s="504">
        <f t="shared" si="55"/>
        <v>0</v>
      </c>
      <c r="CI26" s="504">
        <f t="shared" si="55"/>
        <v>0</v>
      </c>
      <c r="CJ26" s="504">
        <f t="shared" si="55"/>
        <v>0</v>
      </c>
      <c r="CK26" s="504">
        <f t="shared" si="55"/>
        <v>0</v>
      </c>
      <c r="CL26" s="504">
        <f t="shared" si="55"/>
        <v>0</v>
      </c>
      <c r="CM26" s="504">
        <f>SUM(CM27:CM29)</f>
        <v>0</v>
      </c>
      <c r="CO26" s="504">
        <f t="shared" ref="CO26:DA26" si="56">SUM(CO27:CO29)</f>
        <v>0</v>
      </c>
      <c r="CP26" s="504">
        <f t="shared" si="56"/>
        <v>0</v>
      </c>
      <c r="CQ26" s="504">
        <f t="shared" si="56"/>
        <v>0</v>
      </c>
      <c r="CR26" s="504">
        <f t="shared" si="56"/>
        <v>0</v>
      </c>
      <c r="CS26" s="504">
        <f t="shared" si="56"/>
        <v>0</v>
      </c>
      <c r="CT26" s="504">
        <f t="shared" si="56"/>
        <v>0</v>
      </c>
      <c r="CU26" s="504">
        <f t="shared" si="56"/>
        <v>0</v>
      </c>
      <c r="CV26" s="504">
        <f t="shared" si="56"/>
        <v>0</v>
      </c>
      <c r="CW26" s="504">
        <f t="shared" si="56"/>
        <v>0</v>
      </c>
      <c r="CX26" s="504">
        <f t="shared" si="56"/>
        <v>0</v>
      </c>
      <c r="CY26" s="504">
        <f t="shared" si="56"/>
        <v>0</v>
      </c>
      <c r="CZ26" s="504">
        <f t="shared" si="56"/>
        <v>0</v>
      </c>
      <c r="DA26" s="504">
        <f t="shared" si="56"/>
        <v>0</v>
      </c>
      <c r="DB26" s="504">
        <f>SUM(DB27:DB29)</f>
        <v>0</v>
      </c>
      <c r="DD26" s="504">
        <f t="shared" ref="DD26:DP26" si="57">SUM(DD27:DD29)</f>
        <v>0</v>
      </c>
      <c r="DE26" s="504">
        <f t="shared" si="57"/>
        <v>0</v>
      </c>
      <c r="DF26" s="504">
        <f t="shared" si="57"/>
        <v>0</v>
      </c>
      <c r="DG26" s="504">
        <f t="shared" si="57"/>
        <v>0</v>
      </c>
      <c r="DH26" s="504">
        <f t="shared" si="57"/>
        <v>0</v>
      </c>
      <c r="DI26" s="504">
        <f t="shared" si="57"/>
        <v>0</v>
      </c>
      <c r="DJ26" s="504">
        <f t="shared" si="57"/>
        <v>0</v>
      </c>
      <c r="DK26" s="504">
        <f t="shared" si="57"/>
        <v>0</v>
      </c>
      <c r="DL26" s="504">
        <f t="shared" si="57"/>
        <v>0</v>
      </c>
      <c r="DM26" s="504">
        <f t="shared" si="57"/>
        <v>0</v>
      </c>
      <c r="DN26" s="504">
        <f t="shared" si="57"/>
        <v>0</v>
      </c>
      <c r="DO26" s="504">
        <f t="shared" si="57"/>
        <v>0</v>
      </c>
      <c r="DP26" s="504">
        <f t="shared" si="57"/>
        <v>0</v>
      </c>
      <c r="DQ26" s="504">
        <f>SUM(DQ27:DQ29)</f>
        <v>0</v>
      </c>
    </row>
    <row r="27" spans="1:121" ht="27.6" hidden="1" outlineLevel="1">
      <c r="A27" s="507" t="s">
        <v>2</v>
      </c>
      <c r="B27" s="508" t="s">
        <v>300</v>
      </c>
      <c r="C27" s="509"/>
      <c r="D27" s="510"/>
      <c r="E27" s="510"/>
      <c r="F27" s="510"/>
      <c r="G27" s="511">
        <f t="shared" ref="G27:G41" si="58">C27+D27-E27+F27</f>
        <v>0</v>
      </c>
      <c r="H27" s="510"/>
      <c r="I27" s="510"/>
      <c r="J27" s="510"/>
      <c r="K27" s="510"/>
      <c r="L27" s="510"/>
      <c r="M27" s="510"/>
      <c r="N27" s="511">
        <f>H27+I27-J27+K27-L27+M27</f>
        <v>0</v>
      </c>
      <c r="O27" s="510"/>
      <c r="P27" s="510"/>
      <c r="R27" s="510"/>
      <c r="S27" s="510"/>
      <c r="T27" s="510"/>
      <c r="U27" s="510"/>
      <c r="V27" s="511">
        <f t="shared" ref="V27:V41" si="59">R27+S27-T27+U27</f>
        <v>0</v>
      </c>
      <c r="W27" s="510"/>
      <c r="X27" s="510"/>
      <c r="Y27" s="510"/>
      <c r="Z27" s="510"/>
      <c r="AA27" s="510"/>
      <c r="AB27" s="510"/>
      <c r="AC27" s="511">
        <f>W27+X27-Y27+Z27-AA27+AB27</f>
        <v>0</v>
      </c>
      <c r="AD27" s="510"/>
      <c r="AE27" s="510"/>
      <c r="AG27" s="510"/>
      <c r="AH27" s="510"/>
      <c r="AI27" s="510"/>
      <c r="AJ27" s="510"/>
      <c r="AK27" s="511">
        <f>AG27+AH27-AI27+AJ27</f>
        <v>0</v>
      </c>
      <c r="AL27" s="510"/>
      <c r="AM27" s="510"/>
      <c r="AN27" s="510"/>
      <c r="AO27" s="510"/>
      <c r="AP27" s="510"/>
      <c r="AQ27" s="510"/>
      <c r="AR27" s="511">
        <f>AL27+AM27-AN27+AO27-AP27+AQ27</f>
        <v>0</v>
      </c>
      <c r="AS27" s="510"/>
      <c r="AT27" s="510"/>
      <c r="AV27" s="510"/>
      <c r="AW27" s="510"/>
      <c r="AX27" s="510"/>
      <c r="AY27" s="510"/>
      <c r="AZ27" s="511">
        <f>AV27+AW27-AX27+AY27</f>
        <v>0</v>
      </c>
      <c r="BA27" s="510"/>
      <c r="BB27" s="510"/>
      <c r="BC27" s="510"/>
      <c r="BD27" s="510"/>
      <c r="BE27" s="510"/>
      <c r="BF27" s="510"/>
      <c r="BG27" s="511">
        <f>BA27+BB27-BC27+BD27-BE27+BF27</f>
        <v>0</v>
      </c>
      <c r="BH27" s="510"/>
      <c r="BI27" s="510"/>
      <c r="BK27" s="510"/>
      <c r="BL27" s="510"/>
      <c r="BM27" s="510"/>
      <c r="BN27" s="510"/>
      <c r="BO27" s="511">
        <f>BK27+BL27-BM27+BN27</f>
        <v>0</v>
      </c>
      <c r="BP27" s="510"/>
      <c r="BQ27" s="510"/>
      <c r="BR27" s="510"/>
      <c r="BS27" s="510"/>
      <c r="BT27" s="510"/>
      <c r="BU27" s="510"/>
      <c r="BV27" s="511">
        <f>BP27+BQ27-BR27+BS27-BT27+BU27</f>
        <v>0</v>
      </c>
      <c r="BW27" s="510"/>
      <c r="BX27" s="510"/>
      <c r="BZ27" s="510"/>
      <c r="CA27" s="510"/>
      <c r="CB27" s="510"/>
      <c r="CC27" s="510"/>
      <c r="CD27" s="511">
        <f>BZ27+CA27-CB27+CC27</f>
        <v>0</v>
      </c>
      <c r="CE27" s="510"/>
      <c r="CF27" s="510"/>
      <c r="CG27" s="510"/>
      <c r="CH27" s="510"/>
      <c r="CI27" s="510"/>
      <c r="CJ27" s="510"/>
      <c r="CK27" s="511">
        <f>CE27+CF27-CG27+CH27-CI27+CJ27</f>
        <v>0</v>
      </c>
      <c r="CL27" s="510"/>
      <c r="CM27" s="510"/>
      <c r="CO27" s="510"/>
      <c r="CP27" s="510"/>
      <c r="CQ27" s="510"/>
      <c r="CR27" s="510"/>
      <c r="CS27" s="511">
        <f>CO27+CP27-CQ27+CR27</f>
        <v>0</v>
      </c>
      <c r="CT27" s="510"/>
      <c r="CU27" s="510"/>
      <c r="CV27" s="510"/>
      <c r="CW27" s="510"/>
      <c r="CX27" s="510"/>
      <c r="CY27" s="510"/>
      <c r="CZ27" s="511">
        <f>CT27+CU27-CV27+CW27-CX27+CY27</f>
        <v>0</v>
      </c>
      <c r="DA27" s="510"/>
      <c r="DB27" s="510"/>
      <c r="DD27" s="510"/>
      <c r="DE27" s="510"/>
      <c r="DF27" s="510"/>
      <c r="DG27" s="510"/>
      <c r="DH27" s="511">
        <f>DD27+DE27-DF27+DG27</f>
        <v>0</v>
      </c>
      <c r="DI27" s="510"/>
      <c r="DJ27" s="510"/>
      <c r="DK27" s="510"/>
      <c r="DL27" s="510"/>
      <c r="DM27" s="510"/>
      <c r="DN27" s="510"/>
      <c r="DO27" s="511">
        <f>DI27+DJ27-DK27+DL27-DM27+DN27</f>
        <v>0</v>
      </c>
      <c r="DP27" s="510"/>
      <c r="DQ27" s="510"/>
    </row>
    <row r="28" spans="1:121" hidden="1" outlineLevel="1">
      <c r="A28" s="514" t="s">
        <v>3</v>
      </c>
      <c r="B28" s="515" t="s">
        <v>301</v>
      </c>
      <c r="C28" s="516"/>
      <c r="D28" s="517"/>
      <c r="E28" s="517"/>
      <c r="F28" s="517"/>
      <c r="G28" s="504">
        <f t="shared" si="58"/>
        <v>0</v>
      </c>
      <c r="H28" s="517"/>
      <c r="I28" s="517"/>
      <c r="J28" s="517"/>
      <c r="K28" s="517"/>
      <c r="L28" s="517"/>
      <c r="M28" s="517"/>
      <c r="N28" s="511">
        <f>H28+I28-J28+K28-L28+M28</f>
        <v>0</v>
      </c>
      <c r="O28" s="517"/>
      <c r="P28" s="517"/>
      <c r="R28" s="517"/>
      <c r="S28" s="517"/>
      <c r="T28" s="517"/>
      <c r="U28" s="517"/>
      <c r="V28" s="504">
        <f t="shared" si="59"/>
        <v>0</v>
      </c>
      <c r="W28" s="517"/>
      <c r="X28" s="517"/>
      <c r="Y28" s="517"/>
      <c r="Z28" s="517"/>
      <c r="AA28" s="517"/>
      <c r="AB28" s="517"/>
      <c r="AC28" s="511">
        <f>W28+X28-Y28+Z28-AA28+AB28</f>
        <v>0</v>
      </c>
      <c r="AD28" s="517"/>
      <c r="AE28" s="517"/>
      <c r="AG28" s="517"/>
      <c r="AH28" s="517"/>
      <c r="AI28" s="517"/>
      <c r="AJ28" s="517"/>
      <c r="AK28" s="504">
        <f>AG28+AH28-AI28+AJ28</f>
        <v>0</v>
      </c>
      <c r="AL28" s="517"/>
      <c r="AM28" s="517"/>
      <c r="AN28" s="517"/>
      <c r="AO28" s="517"/>
      <c r="AP28" s="517"/>
      <c r="AQ28" s="517"/>
      <c r="AR28" s="511">
        <f>AL28+AM28-AN28+AO28-AP28+AQ28</f>
        <v>0</v>
      </c>
      <c r="AS28" s="517"/>
      <c r="AT28" s="517"/>
      <c r="AV28" s="517"/>
      <c r="AW28" s="517"/>
      <c r="AX28" s="517"/>
      <c r="AY28" s="517"/>
      <c r="AZ28" s="504">
        <f>AV28+AW28-AX28+AY28</f>
        <v>0</v>
      </c>
      <c r="BA28" s="517"/>
      <c r="BB28" s="517"/>
      <c r="BC28" s="517"/>
      <c r="BD28" s="517"/>
      <c r="BE28" s="517"/>
      <c r="BF28" s="517"/>
      <c r="BG28" s="511">
        <f>BA28+BB28-BC28+BD28-BE28+BF28</f>
        <v>0</v>
      </c>
      <c r="BH28" s="517"/>
      <c r="BI28" s="517"/>
      <c r="BK28" s="517"/>
      <c r="BL28" s="517"/>
      <c r="BM28" s="517"/>
      <c r="BN28" s="517"/>
      <c r="BO28" s="504">
        <f>BK28+BL28-BM28+BN28</f>
        <v>0</v>
      </c>
      <c r="BP28" s="517"/>
      <c r="BQ28" s="517"/>
      <c r="BR28" s="517"/>
      <c r="BS28" s="517"/>
      <c r="BT28" s="517"/>
      <c r="BU28" s="517"/>
      <c r="BV28" s="511">
        <f>BP28+BQ28-BR28+BS28-BT28+BU28</f>
        <v>0</v>
      </c>
      <c r="BW28" s="517"/>
      <c r="BX28" s="517"/>
      <c r="BZ28" s="517"/>
      <c r="CA28" s="517"/>
      <c r="CB28" s="517"/>
      <c r="CC28" s="517"/>
      <c r="CD28" s="504">
        <f>BZ28+CA28-CB28+CC28</f>
        <v>0</v>
      </c>
      <c r="CE28" s="517"/>
      <c r="CF28" s="517"/>
      <c r="CG28" s="517"/>
      <c r="CH28" s="517"/>
      <c r="CI28" s="517"/>
      <c r="CJ28" s="517"/>
      <c r="CK28" s="511">
        <f>CE28+CF28-CG28+CH28-CI28+CJ28</f>
        <v>0</v>
      </c>
      <c r="CL28" s="517"/>
      <c r="CM28" s="517"/>
      <c r="CO28" s="517"/>
      <c r="CP28" s="517"/>
      <c r="CQ28" s="517"/>
      <c r="CR28" s="517"/>
      <c r="CS28" s="504">
        <f>CO28+CP28-CQ28+CR28</f>
        <v>0</v>
      </c>
      <c r="CT28" s="517"/>
      <c r="CU28" s="517"/>
      <c r="CV28" s="517"/>
      <c r="CW28" s="517"/>
      <c r="CX28" s="517"/>
      <c r="CY28" s="517"/>
      <c r="CZ28" s="511">
        <f>CT28+CU28-CV28+CW28-CX28+CY28</f>
        <v>0</v>
      </c>
      <c r="DA28" s="517"/>
      <c r="DB28" s="517"/>
      <c r="DD28" s="517"/>
      <c r="DE28" s="517"/>
      <c r="DF28" s="517"/>
      <c r="DG28" s="517"/>
      <c r="DH28" s="504">
        <f>DD28+DE28-DF28+DG28</f>
        <v>0</v>
      </c>
      <c r="DI28" s="517"/>
      <c r="DJ28" s="517"/>
      <c r="DK28" s="517"/>
      <c r="DL28" s="517"/>
      <c r="DM28" s="517"/>
      <c r="DN28" s="517"/>
      <c r="DO28" s="511">
        <f>DI28+DJ28-DK28+DL28-DM28+DN28</f>
        <v>0</v>
      </c>
      <c r="DP28" s="517"/>
      <c r="DQ28" s="517"/>
    </row>
    <row r="29" spans="1:121" hidden="1" outlineLevel="1">
      <c r="A29" s="514" t="s">
        <v>4</v>
      </c>
      <c r="B29" s="515" t="s">
        <v>302</v>
      </c>
      <c r="C29" s="516"/>
      <c r="D29" s="517"/>
      <c r="E29" s="517"/>
      <c r="F29" s="517"/>
      <c r="G29" s="504">
        <f t="shared" si="58"/>
        <v>0</v>
      </c>
      <c r="H29" s="517"/>
      <c r="I29" s="517"/>
      <c r="J29" s="517"/>
      <c r="K29" s="517"/>
      <c r="L29" s="517"/>
      <c r="M29" s="517"/>
      <c r="N29" s="511">
        <f>H29+I29-J29+K29-L29+M29</f>
        <v>0</v>
      </c>
      <c r="O29" s="517"/>
      <c r="P29" s="517"/>
      <c r="R29" s="517"/>
      <c r="S29" s="517"/>
      <c r="T29" s="517"/>
      <c r="U29" s="517"/>
      <c r="V29" s="504">
        <f t="shared" si="59"/>
        <v>0</v>
      </c>
      <c r="W29" s="517"/>
      <c r="X29" s="517"/>
      <c r="Y29" s="517"/>
      <c r="Z29" s="517"/>
      <c r="AA29" s="517"/>
      <c r="AB29" s="517"/>
      <c r="AC29" s="511">
        <f>W29+X29-Y29+Z29-AA29+AB29</f>
        <v>0</v>
      </c>
      <c r="AD29" s="517"/>
      <c r="AE29" s="517"/>
      <c r="AG29" s="517"/>
      <c r="AH29" s="517"/>
      <c r="AI29" s="517"/>
      <c r="AJ29" s="517"/>
      <c r="AK29" s="504">
        <f>AG29+AH29-AI29+AJ29</f>
        <v>0</v>
      </c>
      <c r="AL29" s="517"/>
      <c r="AM29" s="517"/>
      <c r="AN29" s="517"/>
      <c r="AO29" s="517"/>
      <c r="AP29" s="517"/>
      <c r="AQ29" s="517"/>
      <c r="AR29" s="511">
        <f>AL29+AM29-AN29+AO29-AP29+AQ29</f>
        <v>0</v>
      </c>
      <c r="AS29" s="517"/>
      <c r="AT29" s="517"/>
      <c r="AV29" s="517"/>
      <c r="AW29" s="517"/>
      <c r="AX29" s="517"/>
      <c r="AY29" s="517"/>
      <c r="AZ29" s="504">
        <f>AV29+AW29-AX29+AY29</f>
        <v>0</v>
      </c>
      <c r="BA29" s="517"/>
      <c r="BB29" s="517"/>
      <c r="BC29" s="517"/>
      <c r="BD29" s="517"/>
      <c r="BE29" s="517"/>
      <c r="BF29" s="517"/>
      <c r="BG29" s="511">
        <f>BA29+BB29-BC29+BD29-BE29+BF29</f>
        <v>0</v>
      </c>
      <c r="BH29" s="517"/>
      <c r="BI29" s="517"/>
      <c r="BK29" s="517"/>
      <c r="BL29" s="517"/>
      <c r="BM29" s="517"/>
      <c r="BN29" s="517"/>
      <c r="BO29" s="504">
        <f>BK29+BL29-BM29+BN29</f>
        <v>0</v>
      </c>
      <c r="BP29" s="517"/>
      <c r="BQ29" s="517"/>
      <c r="BR29" s="517"/>
      <c r="BS29" s="517"/>
      <c r="BT29" s="517"/>
      <c r="BU29" s="517"/>
      <c r="BV29" s="511">
        <f>BP29+BQ29-BR29+BS29-BT29+BU29</f>
        <v>0</v>
      </c>
      <c r="BW29" s="517"/>
      <c r="BX29" s="517"/>
      <c r="BZ29" s="517"/>
      <c r="CA29" s="517"/>
      <c r="CB29" s="517"/>
      <c r="CC29" s="517"/>
      <c r="CD29" s="504">
        <f>BZ29+CA29-CB29+CC29</f>
        <v>0</v>
      </c>
      <c r="CE29" s="517"/>
      <c r="CF29" s="517"/>
      <c r="CG29" s="517"/>
      <c r="CH29" s="517"/>
      <c r="CI29" s="517"/>
      <c r="CJ29" s="517"/>
      <c r="CK29" s="511">
        <f>CE29+CF29-CG29+CH29-CI29+CJ29</f>
        <v>0</v>
      </c>
      <c r="CL29" s="517"/>
      <c r="CM29" s="517"/>
      <c r="CO29" s="517"/>
      <c r="CP29" s="517"/>
      <c r="CQ29" s="517"/>
      <c r="CR29" s="517"/>
      <c r="CS29" s="504">
        <f>CO29+CP29-CQ29+CR29</f>
        <v>0</v>
      </c>
      <c r="CT29" s="517"/>
      <c r="CU29" s="517"/>
      <c r="CV29" s="517"/>
      <c r="CW29" s="517"/>
      <c r="CX29" s="517"/>
      <c r="CY29" s="517"/>
      <c r="CZ29" s="511">
        <f>CT29+CU29-CV29+CW29-CX29+CY29</f>
        <v>0</v>
      </c>
      <c r="DA29" s="517"/>
      <c r="DB29" s="517"/>
      <c r="DD29" s="517"/>
      <c r="DE29" s="517"/>
      <c r="DF29" s="517"/>
      <c r="DG29" s="517"/>
      <c r="DH29" s="504">
        <f>DD29+DE29-DF29+DG29</f>
        <v>0</v>
      </c>
      <c r="DI29" s="517"/>
      <c r="DJ29" s="517"/>
      <c r="DK29" s="517"/>
      <c r="DL29" s="517"/>
      <c r="DM29" s="517"/>
      <c r="DN29" s="517"/>
      <c r="DO29" s="511">
        <f>DI29+DJ29-DK29+DL29-DM29+DN29</f>
        <v>0</v>
      </c>
      <c r="DP29" s="517"/>
      <c r="DQ29" s="517"/>
    </row>
    <row r="30" spans="1:121" hidden="1" outlineLevel="1">
      <c r="A30" s="502" t="s">
        <v>227</v>
      </c>
      <c r="B30" s="503" t="s">
        <v>303</v>
      </c>
      <c r="C30" s="504">
        <f>SUM(C31:C34)</f>
        <v>0</v>
      </c>
      <c r="D30" s="504">
        <f t="shared" ref="D30:AE30" si="60">SUM(D31:D34)</f>
        <v>0</v>
      </c>
      <c r="E30" s="504">
        <f t="shared" si="60"/>
        <v>0</v>
      </c>
      <c r="F30" s="504">
        <f t="shared" si="60"/>
        <v>0</v>
      </c>
      <c r="G30" s="504">
        <f t="shared" si="60"/>
        <v>0</v>
      </c>
      <c r="H30" s="504">
        <f t="shared" si="60"/>
        <v>0</v>
      </c>
      <c r="I30" s="504">
        <f t="shared" si="60"/>
        <v>0</v>
      </c>
      <c r="J30" s="504">
        <f t="shared" si="60"/>
        <v>0</v>
      </c>
      <c r="K30" s="504">
        <f t="shared" si="60"/>
        <v>0</v>
      </c>
      <c r="L30" s="504">
        <f t="shared" si="60"/>
        <v>0</v>
      </c>
      <c r="M30" s="504">
        <f t="shared" si="60"/>
        <v>0</v>
      </c>
      <c r="N30" s="504">
        <f t="shared" si="60"/>
        <v>0</v>
      </c>
      <c r="O30" s="504">
        <f t="shared" si="60"/>
        <v>0</v>
      </c>
      <c r="P30" s="504">
        <f t="shared" si="60"/>
        <v>0</v>
      </c>
      <c r="R30" s="504">
        <f t="shared" si="60"/>
        <v>0</v>
      </c>
      <c r="S30" s="504">
        <f t="shared" si="60"/>
        <v>0</v>
      </c>
      <c r="T30" s="504">
        <f t="shared" si="60"/>
        <v>0</v>
      </c>
      <c r="U30" s="504">
        <f t="shared" si="60"/>
        <v>0</v>
      </c>
      <c r="V30" s="504">
        <f t="shared" si="60"/>
        <v>0</v>
      </c>
      <c r="W30" s="504">
        <f t="shared" si="60"/>
        <v>0</v>
      </c>
      <c r="X30" s="504">
        <f t="shared" si="60"/>
        <v>0</v>
      </c>
      <c r="Y30" s="504">
        <f t="shared" si="60"/>
        <v>0</v>
      </c>
      <c r="Z30" s="504">
        <f t="shared" si="60"/>
        <v>0</v>
      </c>
      <c r="AA30" s="504">
        <f t="shared" si="60"/>
        <v>0</v>
      </c>
      <c r="AB30" s="504">
        <f t="shared" si="60"/>
        <v>0</v>
      </c>
      <c r="AC30" s="504">
        <f t="shared" si="60"/>
        <v>0</v>
      </c>
      <c r="AD30" s="504">
        <f t="shared" si="60"/>
        <v>0</v>
      </c>
      <c r="AE30" s="504">
        <f t="shared" si="60"/>
        <v>0</v>
      </c>
      <c r="AG30" s="504">
        <f t="shared" ref="AG30:AT30" si="61">SUM(AG31:AG34)</f>
        <v>0</v>
      </c>
      <c r="AH30" s="504">
        <f t="shared" si="61"/>
        <v>0</v>
      </c>
      <c r="AI30" s="504">
        <f t="shared" si="61"/>
        <v>0</v>
      </c>
      <c r="AJ30" s="504">
        <f t="shared" si="61"/>
        <v>0</v>
      </c>
      <c r="AK30" s="504">
        <f t="shared" si="61"/>
        <v>0</v>
      </c>
      <c r="AL30" s="504">
        <f t="shared" si="61"/>
        <v>0</v>
      </c>
      <c r="AM30" s="504">
        <f t="shared" si="61"/>
        <v>0</v>
      </c>
      <c r="AN30" s="504">
        <f t="shared" si="61"/>
        <v>0</v>
      </c>
      <c r="AO30" s="504">
        <f t="shared" si="61"/>
        <v>0</v>
      </c>
      <c r="AP30" s="504">
        <f t="shared" si="61"/>
        <v>0</v>
      </c>
      <c r="AQ30" s="504">
        <f t="shared" si="61"/>
        <v>0</v>
      </c>
      <c r="AR30" s="504">
        <f t="shared" si="61"/>
        <v>0</v>
      </c>
      <c r="AS30" s="504">
        <f t="shared" si="61"/>
        <v>0</v>
      </c>
      <c r="AT30" s="504">
        <f t="shared" si="61"/>
        <v>0</v>
      </c>
      <c r="AV30" s="504">
        <f t="shared" ref="AV30:BI30" si="62">SUM(AV31:AV34)</f>
        <v>0</v>
      </c>
      <c r="AW30" s="504">
        <f t="shared" si="62"/>
        <v>0</v>
      </c>
      <c r="AX30" s="504">
        <f t="shared" si="62"/>
        <v>0</v>
      </c>
      <c r="AY30" s="504">
        <f t="shared" si="62"/>
        <v>0</v>
      </c>
      <c r="AZ30" s="504">
        <f t="shared" si="62"/>
        <v>0</v>
      </c>
      <c r="BA30" s="504">
        <f t="shared" si="62"/>
        <v>0</v>
      </c>
      <c r="BB30" s="504">
        <f t="shared" si="62"/>
        <v>0</v>
      </c>
      <c r="BC30" s="504">
        <f t="shared" si="62"/>
        <v>0</v>
      </c>
      <c r="BD30" s="504">
        <f t="shared" si="62"/>
        <v>0</v>
      </c>
      <c r="BE30" s="504">
        <f t="shared" si="62"/>
        <v>0</v>
      </c>
      <c r="BF30" s="504">
        <f t="shared" si="62"/>
        <v>0</v>
      </c>
      <c r="BG30" s="504">
        <f t="shared" si="62"/>
        <v>0</v>
      </c>
      <c r="BH30" s="504">
        <f t="shared" si="62"/>
        <v>0</v>
      </c>
      <c r="BI30" s="504">
        <f t="shared" si="62"/>
        <v>0</v>
      </c>
      <c r="BK30" s="504">
        <f t="shared" ref="BK30:BX30" si="63">SUM(BK31:BK34)</f>
        <v>0</v>
      </c>
      <c r="BL30" s="504">
        <f t="shared" si="63"/>
        <v>0</v>
      </c>
      <c r="BM30" s="504">
        <f t="shared" si="63"/>
        <v>0</v>
      </c>
      <c r="BN30" s="504">
        <f t="shared" si="63"/>
        <v>0</v>
      </c>
      <c r="BO30" s="504">
        <f t="shared" si="63"/>
        <v>0</v>
      </c>
      <c r="BP30" s="504">
        <f t="shared" si="63"/>
        <v>0</v>
      </c>
      <c r="BQ30" s="504">
        <f t="shared" si="63"/>
        <v>0</v>
      </c>
      <c r="BR30" s="504">
        <f t="shared" si="63"/>
        <v>0</v>
      </c>
      <c r="BS30" s="504">
        <f t="shared" si="63"/>
        <v>0</v>
      </c>
      <c r="BT30" s="504">
        <f t="shared" si="63"/>
        <v>0</v>
      </c>
      <c r="BU30" s="504">
        <f t="shared" si="63"/>
        <v>0</v>
      </c>
      <c r="BV30" s="504">
        <f t="shared" si="63"/>
        <v>0</v>
      </c>
      <c r="BW30" s="504">
        <f t="shared" si="63"/>
        <v>0</v>
      </c>
      <c r="BX30" s="504">
        <f t="shared" si="63"/>
        <v>0</v>
      </c>
      <c r="BZ30" s="504">
        <f t="shared" ref="BZ30:CM30" si="64">SUM(BZ31:BZ34)</f>
        <v>0</v>
      </c>
      <c r="CA30" s="504">
        <f t="shared" si="64"/>
        <v>0</v>
      </c>
      <c r="CB30" s="504">
        <f t="shared" si="64"/>
        <v>0</v>
      </c>
      <c r="CC30" s="504">
        <f t="shared" si="64"/>
        <v>0</v>
      </c>
      <c r="CD30" s="504">
        <f t="shared" si="64"/>
        <v>0</v>
      </c>
      <c r="CE30" s="504">
        <f t="shared" si="64"/>
        <v>0</v>
      </c>
      <c r="CF30" s="504">
        <f t="shared" si="64"/>
        <v>0</v>
      </c>
      <c r="CG30" s="504">
        <f t="shared" si="64"/>
        <v>0</v>
      </c>
      <c r="CH30" s="504">
        <f t="shared" si="64"/>
        <v>0</v>
      </c>
      <c r="CI30" s="504">
        <f t="shared" si="64"/>
        <v>0</v>
      </c>
      <c r="CJ30" s="504">
        <f t="shared" si="64"/>
        <v>0</v>
      </c>
      <c r="CK30" s="504">
        <f t="shared" si="64"/>
        <v>0</v>
      </c>
      <c r="CL30" s="504">
        <f t="shared" si="64"/>
        <v>0</v>
      </c>
      <c r="CM30" s="504">
        <f t="shared" si="64"/>
        <v>0</v>
      </c>
      <c r="CO30" s="504">
        <f t="shared" ref="CO30:DB30" si="65">SUM(CO31:CO34)</f>
        <v>0</v>
      </c>
      <c r="CP30" s="504">
        <f t="shared" si="65"/>
        <v>0</v>
      </c>
      <c r="CQ30" s="504">
        <f t="shared" si="65"/>
        <v>0</v>
      </c>
      <c r="CR30" s="504">
        <f t="shared" si="65"/>
        <v>0</v>
      </c>
      <c r="CS30" s="504">
        <f t="shared" si="65"/>
        <v>0</v>
      </c>
      <c r="CT30" s="504">
        <f t="shared" si="65"/>
        <v>0</v>
      </c>
      <c r="CU30" s="504">
        <f t="shared" si="65"/>
        <v>0</v>
      </c>
      <c r="CV30" s="504">
        <f t="shared" si="65"/>
        <v>0</v>
      </c>
      <c r="CW30" s="504">
        <f t="shared" si="65"/>
        <v>0</v>
      </c>
      <c r="CX30" s="504">
        <f t="shared" si="65"/>
        <v>0</v>
      </c>
      <c r="CY30" s="504">
        <f t="shared" si="65"/>
        <v>0</v>
      </c>
      <c r="CZ30" s="504">
        <f t="shared" si="65"/>
        <v>0</v>
      </c>
      <c r="DA30" s="504">
        <f t="shared" si="65"/>
        <v>0</v>
      </c>
      <c r="DB30" s="504">
        <f t="shared" si="65"/>
        <v>0</v>
      </c>
      <c r="DD30" s="504">
        <f t="shared" ref="DD30:DQ30" si="66">SUM(DD31:DD34)</f>
        <v>0</v>
      </c>
      <c r="DE30" s="504">
        <f t="shared" si="66"/>
        <v>0</v>
      </c>
      <c r="DF30" s="504">
        <f t="shared" si="66"/>
        <v>0</v>
      </c>
      <c r="DG30" s="504">
        <f t="shared" si="66"/>
        <v>0</v>
      </c>
      <c r="DH30" s="504">
        <f t="shared" si="66"/>
        <v>0</v>
      </c>
      <c r="DI30" s="504">
        <f t="shared" si="66"/>
        <v>0</v>
      </c>
      <c r="DJ30" s="504">
        <f t="shared" si="66"/>
        <v>0</v>
      </c>
      <c r="DK30" s="504">
        <f t="shared" si="66"/>
        <v>0</v>
      </c>
      <c r="DL30" s="504">
        <f t="shared" si="66"/>
        <v>0</v>
      </c>
      <c r="DM30" s="504">
        <f t="shared" si="66"/>
        <v>0</v>
      </c>
      <c r="DN30" s="504">
        <f t="shared" si="66"/>
        <v>0</v>
      </c>
      <c r="DO30" s="504">
        <f t="shared" si="66"/>
        <v>0</v>
      </c>
      <c r="DP30" s="504">
        <f t="shared" si="66"/>
        <v>0</v>
      </c>
      <c r="DQ30" s="504">
        <f t="shared" si="66"/>
        <v>0</v>
      </c>
    </row>
    <row r="31" spans="1:121" ht="27.6" hidden="1" outlineLevel="1">
      <c r="A31" s="514" t="s">
        <v>2</v>
      </c>
      <c r="B31" s="515" t="s">
        <v>304</v>
      </c>
      <c r="C31" s="516"/>
      <c r="D31" s="517"/>
      <c r="E31" s="517"/>
      <c r="F31" s="517"/>
      <c r="G31" s="504">
        <f t="shared" si="58"/>
        <v>0</v>
      </c>
      <c r="H31" s="517"/>
      <c r="I31" s="517"/>
      <c r="J31" s="517"/>
      <c r="K31" s="517"/>
      <c r="L31" s="517"/>
      <c r="M31" s="517"/>
      <c r="N31" s="511">
        <f>H31+I31-J31+K31-L31+M31</f>
        <v>0</v>
      </c>
      <c r="O31" s="517"/>
      <c r="P31" s="517"/>
      <c r="R31" s="517"/>
      <c r="S31" s="517"/>
      <c r="T31" s="517"/>
      <c r="U31" s="517"/>
      <c r="V31" s="504">
        <f t="shared" si="59"/>
        <v>0</v>
      </c>
      <c r="W31" s="517"/>
      <c r="X31" s="517"/>
      <c r="Y31" s="517"/>
      <c r="Z31" s="517"/>
      <c r="AA31" s="517"/>
      <c r="AB31" s="517"/>
      <c r="AC31" s="511">
        <f>W31+X31-Y31+Z31-AA31+AB31</f>
        <v>0</v>
      </c>
      <c r="AD31" s="517"/>
      <c r="AE31" s="517"/>
      <c r="AG31" s="517"/>
      <c r="AH31" s="517"/>
      <c r="AI31" s="517"/>
      <c r="AJ31" s="517"/>
      <c r="AK31" s="504">
        <f>AG31+AH31-AI31+AJ31</f>
        <v>0</v>
      </c>
      <c r="AL31" s="517"/>
      <c r="AM31" s="517"/>
      <c r="AN31" s="517"/>
      <c r="AO31" s="517"/>
      <c r="AP31" s="517"/>
      <c r="AQ31" s="517"/>
      <c r="AR31" s="511">
        <f>AL31+AM31-AN31+AO31-AP31+AQ31</f>
        <v>0</v>
      </c>
      <c r="AS31" s="517"/>
      <c r="AT31" s="517"/>
      <c r="AV31" s="517"/>
      <c r="AW31" s="517"/>
      <c r="AX31" s="517"/>
      <c r="AY31" s="517"/>
      <c r="AZ31" s="504">
        <f>AV31+AW31-AX31+AY31</f>
        <v>0</v>
      </c>
      <c r="BA31" s="517"/>
      <c r="BB31" s="517"/>
      <c r="BC31" s="517"/>
      <c r="BD31" s="517"/>
      <c r="BE31" s="517"/>
      <c r="BF31" s="517"/>
      <c r="BG31" s="511">
        <f>BA31+BB31-BC31+BD31-BE31+BF31</f>
        <v>0</v>
      </c>
      <c r="BH31" s="517"/>
      <c r="BI31" s="517"/>
      <c r="BK31" s="517"/>
      <c r="BL31" s="517"/>
      <c r="BM31" s="517"/>
      <c r="BN31" s="517"/>
      <c r="BO31" s="504">
        <f>BK31+BL31-BM31+BN31</f>
        <v>0</v>
      </c>
      <c r="BP31" s="517"/>
      <c r="BQ31" s="517"/>
      <c r="BR31" s="517"/>
      <c r="BS31" s="517"/>
      <c r="BT31" s="517"/>
      <c r="BU31" s="517"/>
      <c r="BV31" s="511">
        <f>BP31+BQ31-BR31+BS31-BT31+BU31</f>
        <v>0</v>
      </c>
      <c r="BW31" s="517"/>
      <c r="BX31" s="517"/>
      <c r="BZ31" s="517"/>
      <c r="CA31" s="517"/>
      <c r="CB31" s="517"/>
      <c r="CC31" s="517"/>
      <c r="CD31" s="504">
        <f>BZ31+CA31-CB31+CC31</f>
        <v>0</v>
      </c>
      <c r="CE31" s="517"/>
      <c r="CF31" s="517"/>
      <c r="CG31" s="517"/>
      <c r="CH31" s="517"/>
      <c r="CI31" s="517"/>
      <c r="CJ31" s="517"/>
      <c r="CK31" s="511">
        <f>CE31+CF31-CG31+CH31-CI31+CJ31</f>
        <v>0</v>
      </c>
      <c r="CL31" s="517"/>
      <c r="CM31" s="517"/>
      <c r="CO31" s="517"/>
      <c r="CP31" s="517"/>
      <c r="CQ31" s="517"/>
      <c r="CR31" s="517"/>
      <c r="CS31" s="504">
        <f>CO31+CP31-CQ31+CR31</f>
        <v>0</v>
      </c>
      <c r="CT31" s="517"/>
      <c r="CU31" s="517"/>
      <c r="CV31" s="517"/>
      <c r="CW31" s="517"/>
      <c r="CX31" s="517"/>
      <c r="CY31" s="517"/>
      <c r="CZ31" s="511">
        <f>CT31+CU31-CV31+CW31-CX31+CY31</f>
        <v>0</v>
      </c>
      <c r="DA31" s="517"/>
      <c r="DB31" s="517"/>
      <c r="DD31" s="517"/>
      <c r="DE31" s="517"/>
      <c r="DF31" s="517"/>
      <c r="DG31" s="517"/>
      <c r="DH31" s="504">
        <f>DD31+DE31-DF31+DG31</f>
        <v>0</v>
      </c>
      <c r="DI31" s="517"/>
      <c r="DJ31" s="517"/>
      <c r="DK31" s="517"/>
      <c r="DL31" s="517"/>
      <c r="DM31" s="517"/>
      <c r="DN31" s="517"/>
      <c r="DO31" s="511">
        <f>DI31+DJ31-DK31+DL31-DM31+DN31</f>
        <v>0</v>
      </c>
      <c r="DP31" s="517"/>
      <c r="DQ31" s="517"/>
    </row>
    <row r="32" spans="1:121" hidden="1" outlineLevel="1">
      <c r="A32" s="514" t="s">
        <v>3</v>
      </c>
      <c r="B32" s="515" t="s">
        <v>305</v>
      </c>
      <c r="C32" s="516"/>
      <c r="D32" s="517"/>
      <c r="E32" s="517"/>
      <c r="F32" s="517"/>
      <c r="G32" s="504">
        <f t="shared" si="58"/>
        <v>0</v>
      </c>
      <c r="H32" s="517"/>
      <c r="I32" s="517"/>
      <c r="J32" s="517"/>
      <c r="K32" s="517"/>
      <c r="L32" s="517"/>
      <c r="M32" s="517"/>
      <c r="N32" s="511">
        <f>H32+I32-J32+K32-L32+M32</f>
        <v>0</v>
      </c>
      <c r="O32" s="517"/>
      <c r="P32" s="517"/>
      <c r="R32" s="517"/>
      <c r="S32" s="517"/>
      <c r="T32" s="517"/>
      <c r="U32" s="517"/>
      <c r="V32" s="504">
        <f t="shared" si="59"/>
        <v>0</v>
      </c>
      <c r="W32" s="517"/>
      <c r="X32" s="517"/>
      <c r="Y32" s="517"/>
      <c r="Z32" s="517"/>
      <c r="AA32" s="517"/>
      <c r="AB32" s="517"/>
      <c r="AC32" s="511">
        <f>W32+X32-Y32+Z32-AA32+AB32</f>
        <v>0</v>
      </c>
      <c r="AD32" s="517"/>
      <c r="AE32" s="517"/>
      <c r="AG32" s="517"/>
      <c r="AH32" s="517"/>
      <c r="AI32" s="517"/>
      <c r="AJ32" s="517"/>
      <c r="AK32" s="504">
        <f>AG32+AH32-AI32+AJ32</f>
        <v>0</v>
      </c>
      <c r="AL32" s="517"/>
      <c r="AM32" s="517"/>
      <c r="AN32" s="517"/>
      <c r="AO32" s="517"/>
      <c r="AP32" s="517"/>
      <c r="AQ32" s="517"/>
      <c r="AR32" s="511">
        <f>AL32+AM32-AN32+AO32-AP32+AQ32</f>
        <v>0</v>
      </c>
      <c r="AS32" s="517"/>
      <c r="AT32" s="517"/>
      <c r="AV32" s="517"/>
      <c r="AW32" s="517"/>
      <c r="AX32" s="517"/>
      <c r="AY32" s="517"/>
      <c r="AZ32" s="504">
        <f>AV32+AW32-AX32+AY32</f>
        <v>0</v>
      </c>
      <c r="BA32" s="517"/>
      <c r="BB32" s="517"/>
      <c r="BC32" s="517"/>
      <c r="BD32" s="517"/>
      <c r="BE32" s="517"/>
      <c r="BF32" s="517"/>
      <c r="BG32" s="511">
        <f>BA32+BB32-BC32+BD32-BE32+BF32</f>
        <v>0</v>
      </c>
      <c r="BH32" s="517"/>
      <c r="BI32" s="517"/>
      <c r="BK32" s="517"/>
      <c r="BL32" s="517"/>
      <c r="BM32" s="517"/>
      <c r="BN32" s="517"/>
      <c r="BO32" s="504">
        <f>BK32+BL32-BM32+BN32</f>
        <v>0</v>
      </c>
      <c r="BP32" s="517"/>
      <c r="BQ32" s="517"/>
      <c r="BR32" s="517"/>
      <c r="BS32" s="517"/>
      <c r="BT32" s="517"/>
      <c r="BU32" s="517"/>
      <c r="BV32" s="511">
        <f>BP32+BQ32-BR32+BS32-BT32+BU32</f>
        <v>0</v>
      </c>
      <c r="BW32" s="517"/>
      <c r="BX32" s="517"/>
      <c r="BZ32" s="517"/>
      <c r="CA32" s="517"/>
      <c r="CB32" s="517"/>
      <c r="CC32" s="517"/>
      <c r="CD32" s="504">
        <f>BZ32+CA32-CB32+CC32</f>
        <v>0</v>
      </c>
      <c r="CE32" s="517"/>
      <c r="CF32" s="517"/>
      <c r="CG32" s="517"/>
      <c r="CH32" s="517"/>
      <c r="CI32" s="517"/>
      <c r="CJ32" s="517"/>
      <c r="CK32" s="511">
        <f>CE32+CF32-CG32+CH32-CI32+CJ32</f>
        <v>0</v>
      </c>
      <c r="CL32" s="517"/>
      <c r="CM32" s="517"/>
      <c r="CO32" s="517"/>
      <c r="CP32" s="517"/>
      <c r="CQ32" s="517"/>
      <c r="CR32" s="517"/>
      <c r="CS32" s="504">
        <f>CO32+CP32-CQ32+CR32</f>
        <v>0</v>
      </c>
      <c r="CT32" s="517"/>
      <c r="CU32" s="517"/>
      <c r="CV32" s="517"/>
      <c r="CW32" s="517"/>
      <c r="CX32" s="517"/>
      <c r="CY32" s="517"/>
      <c r="CZ32" s="511">
        <f>CT32+CU32-CV32+CW32-CX32+CY32</f>
        <v>0</v>
      </c>
      <c r="DA32" s="517"/>
      <c r="DB32" s="517"/>
      <c r="DD32" s="517"/>
      <c r="DE32" s="517"/>
      <c r="DF32" s="517"/>
      <c r="DG32" s="517"/>
      <c r="DH32" s="504">
        <f>DD32+DE32-DF32+DG32</f>
        <v>0</v>
      </c>
      <c r="DI32" s="517"/>
      <c r="DJ32" s="517"/>
      <c r="DK32" s="517"/>
      <c r="DL32" s="517"/>
      <c r="DM32" s="517"/>
      <c r="DN32" s="517"/>
      <c r="DO32" s="511">
        <f>DI32+DJ32-DK32+DL32-DM32+DN32</f>
        <v>0</v>
      </c>
      <c r="DP32" s="517"/>
      <c r="DQ32" s="517"/>
    </row>
    <row r="33" spans="1:121" hidden="1" outlineLevel="1">
      <c r="A33" s="514" t="s">
        <v>4</v>
      </c>
      <c r="B33" s="515" t="s">
        <v>306</v>
      </c>
      <c r="C33" s="516"/>
      <c r="D33" s="517"/>
      <c r="E33" s="517"/>
      <c r="F33" s="517"/>
      <c r="G33" s="504">
        <f t="shared" si="58"/>
        <v>0</v>
      </c>
      <c r="H33" s="517"/>
      <c r="I33" s="517"/>
      <c r="J33" s="517"/>
      <c r="K33" s="517"/>
      <c r="L33" s="517"/>
      <c r="M33" s="517"/>
      <c r="N33" s="511">
        <f>H33+I33-J33+K33-L33+M33</f>
        <v>0</v>
      </c>
      <c r="O33" s="517"/>
      <c r="P33" s="517"/>
      <c r="R33" s="517"/>
      <c r="S33" s="517"/>
      <c r="T33" s="517"/>
      <c r="U33" s="517"/>
      <c r="V33" s="504">
        <f t="shared" si="59"/>
        <v>0</v>
      </c>
      <c r="W33" s="517"/>
      <c r="X33" s="517"/>
      <c r="Y33" s="517"/>
      <c r="Z33" s="517"/>
      <c r="AA33" s="517"/>
      <c r="AB33" s="517"/>
      <c r="AC33" s="511">
        <f>W33+X33-Y33+Z33-AA33+AB33</f>
        <v>0</v>
      </c>
      <c r="AD33" s="517"/>
      <c r="AE33" s="517"/>
      <c r="AG33" s="517"/>
      <c r="AH33" s="517"/>
      <c r="AI33" s="517"/>
      <c r="AJ33" s="517"/>
      <c r="AK33" s="504">
        <f>AG33+AH33-AI33+AJ33</f>
        <v>0</v>
      </c>
      <c r="AL33" s="517"/>
      <c r="AM33" s="517"/>
      <c r="AN33" s="517"/>
      <c r="AO33" s="517"/>
      <c r="AP33" s="517"/>
      <c r="AQ33" s="517"/>
      <c r="AR33" s="511">
        <f>AL33+AM33-AN33+AO33-AP33+AQ33</f>
        <v>0</v>
      </c>
      <c r="AS33" s="517"/>
      <c r="AT33" s="517"/>
      <c r="AV33" s="517"/>
      <c r="AW33" s="517"/>
      <c r="AX33" s="517"/>
      <c r="AY33" s="517"/>
      <c r="AZ33" s="504">
        <f>AV33+AW33-AX33+AY33</f>
        <v>0</v>
      </c>
      <c r="BA33" s="517"/>
      <c r="BB33" s="517"/>
      <c r="BC33" s="517"/>
      <c r="BD33" s="517"/>
      <c r="BE33" s="517"/>
      <c r="BF33" s="517"/>
      <c r="BG33" s="511">
        <f>BA33+BB33-BC33+BD33-BE33+BF33</f>
        <v>0</v>
      </c>
      <c r="BH33" s="517"/>
      <c r="BI33" s="517"/>
      <c r="BK33" s="517"/>
      <c r="BL33" s="517"/>
      <c r="BM33" s="517"/>
      <c r="BN33" s="517"/>
      <c r="BO33" s="504">
        <f>BK33+BL33-BM33+BN33</f>
        <v>0</v>
      </c>
      <c r="BP33" s="517"/>
      <c r="BQ33" s="517"/>
      <c r="BR33" s="517"/>
      <c r="BS33" s="517"/>
      <c r="BT33" s="517"/>
      <c r="BU33" s="517"/>
      <c r="BV33" s="511">
        <f>BP33+BQ33-BR33+BS33-BT33+BU33</f>
        <v>0</v>
      </c>
      <c r="BW33" s="517"/>
      <c r="BX33" s="517"/>
      <c r="BZ33" s="517"/>
      <c r="CA33" s="517"/>
      <c r="CB33" s="517"/>
      <c r="CC33" s="517"/>
      <c r="CD33" s="504">
        <f>BZ33+CA33-CB33+CC33</f>
        <v>0</v>
      </c>
      <c r="CE33" s="517"/>
      <c r="CF33" s="517"/>
      <c r="CG33" s="517"/>
      <c r="CH33" s="517"/>
      <c r="CI33" s="517"/>
      <c r="CJ33" s="517"/>
      <c r="CK33" s="511">
        <f>CE33+CF33-CG33+CH33-CI33+CJ33</f>
        <v>0</v>
      </c>
      <c r="CL33" s="517"/>
      <c r="CM33" s="517"/>
      <c r="CO33" s="517"/>
      <c r="CP33" s="517"/>
      <c r="CQ33" s="517"/>
      <c r="CR33" s="517"/>
      <c r="CS33" s="504">
        <f>CO33+CP33-CQ33+CR33</f>
        <v>0</v>
      </c>
      <c r="CT33" s="517"/>
      <c r="CU33" s="517"/>
      <c r="CV33" s="517"/>
      <c r="CW33" s="517"/>
      <c r="CX33" s="517"/>
      <c r="CY33" s="517"/>
      <c r="CZ33" s="511">
        <f>CT33+CU33-CV33+CW33-CX33+CY33</f>
        <v>0</v>
      </c>
      <c r="DA33" s="517"/>
      <c r="DB33" s="517"/>
      <c r="DD33" s="517"/>
      <c r="DE33" s="517"/>
      <c r="DF33" s="517"/>
      <c r="DG33" s="517"/>
      <c r="DH33" s="504">
        <f>DD33+DE33-DF33+DG33</f>
        <v>0</v>
      </c>
      <c r="DI33" s="517"/>
      <c r="DJ33" s="517"/>
      <c r="DK33" s="517"/>
      <c r="DL33" s="517"/>
      <c r="DM33" s="517"/>
      <c r="DN33" s="517"/>
      <c r="DO33" s="511">
        <f>DI33+DJ33-DK33+DL33-DM33+DN33</f>
        <v>0</v>
      </c>
      <c r="DP33" s="517"/>
      <c r="DQ33" s="517"/>
    </row>
    <row r="34" spans="1:121" hidden="1" outlineLevel="1">
      <c r="A34" s="514" t="s">
        <v>11</v>
      </c>
      <c r="B34" s="515" t="s">
        <v>307</v>
      </c>
      <c r="C34" s="516"/>
      <c r="D34" s="517"/>
      <c r="E34" s="517"/>
      <c r="F34" s="517"/>
      <c r="G34" s="504">
        <f t="shared" si="58"/>
        <v>0</v>
      </c>
      <c r="H34" s="517"/>
      <c r="I34" s="517"/>
      <c r="J34" s="517"/>
      <c r="K34" s="517"/>
      <c r="L34" s="517"/>
      <c r="M34" s="517"/>
      <c r="N34" s="511">
        <f>H34+I34-J34+K34-L34+M34</f>
        <v>0</v>
      </c>
      <c r="O34" s="517"/>
      <c r="P34" s="517"/>
      <c r="R34" s="517"/>
      <c r="S34" s="517"/>
      <c r="T34" s="517"/>
      <c r="U34" s="517"/>
      <c r="V34" s="504">
        <f t="shared" si="59"/>
        <v>0</v>
      </c>
      <c r="W34" s="517"/>
      <c r="X34" s="517"/>
      <c r="Y34" s="517"/>
      <c r="Z34" s="517"/>
      <c r="AA34" s="517"/>
      <c r="AB34" s="517"/>
      <c r="AC34" s="511">
        <f>W34+X34-Y34+Z34-AA34+AB34</f>
        <v>0</v>
      </c>
      <c r="AD34" s="517"/>
      <c r="AE34" s="517"/>
      <c r="AG34" s="517"/>
      <c r="AH34" s="517"/>
      <c r="AI34" s="517"/>
      <c r="AJ34" s="517"/>
      <c r="AK34" s="504">
        <f>AG34+AH34-AI34+AJ34</f>
        <v>0</v>
      </c>
      <c r="AL34" s="517"/>
      <c r="AM34" s="517"/>
      <c r="AN34" s="517"/>
      <c r="AO34" s="517"/>
      <c r="AP34" s="517"/>
      <c r="AQ34" s="517"/>
      <c r="AR34" s="511">
        <f>AL34+AM34-AN34+AO34-AP34+AQ34</f>
        <v>0</v>
      </c>
      <c r="AS34" s="517"/>
      <c r="AT34" s="517"/>
      <c r="AV34" s="517"/>
      <c r="AW34" s="517"/>
      <c r="AX34" s="517"/>
      <c r="AY34" s="517"/>
      <c r="AZ34" s="504">
        <f>AV34+AW34-AX34+AY34</f>
        <v>0</v>
      </c>
      <c r="BA34" s="517"/>
      <c r="BB34" s="517"/>
      <c r="BC34" s="517"/>
      <c r="BD34" s="517"/>
      <c r="BE34" s="517"/>
      <c r="BF34" s="517"/>
      <c r="BG34" s="511">
        <f>BA34+BB34-BC34+BD34-BE34+BF34</f>
        <v>0</v>
      </c>
      <c r="BH34" s="517"/>
      <c r="BI34" s="517"/>
      <c r="BK34" s="517"/>
      <c r="BL34" s="517"/>
      <c r="BM34" s="517"/>
      <c r="BN34" s="517"/>
      <c r="BO34" s="504">
        <f>BK34+BL34-BM34+BN34</f>
        <v>0</v>
      </c>
      <c r="BP34" s="517"/>
      <c r="BQ34" s="517"/>
      <c r="BR34" s="517"/>
      <c r="BS34" s="517"/>
      <c r="BT34" s="517"/>
      <c r="BU34" s="517"/>
      <c r="BV34" s="511">
        <f>BP34+BQ34-BR34+BS34-BT34+BU34</f>
        <v>0</v>
      </c>
      <c r="BW34" s="517"/>
      <c r="BX34" s="517"/>
      <c r="BZ34" s="517"/>
      <c r="CA34" s="517"/>
      <c r="CB34" s="517"/>
      <c r="CC34" s="517"/>
      <c r="CD34" s="504">
        <f>BZ34+CA34-CB34+CC34</f>
        <v>0</v>
      </c>
      <c r="CE34" s="517"/>
      <c r="CF34" s="517"/>
      <c r="CG34" s="517"/>
      <c r="CH34" s="517"/>
      <c r="CI34" s="517"/>
      <c r="CJ34" s="517"/>
      <c r="CK34" s="511">
        <f>CE34+CF34-CG34+CH34-CI34+CJ34</f>
        <v>0</v>
      </c>
      <c r="CL34" s="517"/>
      <c r="CM34" s="517"/>
      <c r="CO34" s="517"/>
      <c r="CP34" s="517"/>
      <c r="CQ34" s="517"/>
      <c r="CR34" s="517"/>
      <c r="CS34" s="504">
        <f>CO34+CP34-CQ34+CR34</f>
        <v>0</v>
      </c>
      <c r="CT34" s="517"/>
      <c r="CU34" s="517"/>
      <c r="CV34" s="517"/>
      <c r="CW34" s="517"/>
      <c r="CX34" s="517"/>
      <c r="CY34" s="517"/>
      <c r="CZ34" s="511">
        <f>CT34+CU34-CV34+CW34-CX34+CY34</f>
        <v>0</v>
      </c>
      <c r="DA34" s="517"/>
      <c r="DB34" s="517"/>
      <c r="DD34" s="517"/>
      <c r="DE34" s="517"/>
      <c r="DF34" s="517"/>
      <c r="DG34" s="517"/>
      <c r="DH34" s="504">
        <f>DD34+DE34-DF34+DG34</f>
        <v>0</v>
      </c>
      <c r="DI34" s="517"/>
      <c r="DJ34" s="517"/>
      <c r="DK34" s="517"/>
      <c r="DL34" s="517"/>
      <c r="DM34" s="517"/>
      <c r="DN34" s="517"/>
      <c r="DO34" s="511">
        <f>DI34+DJ34-DK34+DL34-DM34+DN34</f>
        <v>0</v>
      </c>
      <c r="DP34" s="517"/>
      <c r="DQ34" s="517"/>
    </row>
    <row r="35" spans="1:121" ht="27.6" hidden="1" outlineLevel="1">
      <c r="A35" s="502" t="s">
        <v>229</v>
      </c>
      <c r="B35" s="503" t="s">
        <v>308</v>
      </c>
      <c r="C35" s="504">
        <f t="shared" ref="C35:AD35" si="67">SUM(C36:C41)</f>
        <v>0</v>
      </c>
      <c r="D35" s="504">
        <f t="shared" si="67"/>
        <v>0</v>
      </c>
      <c r="E35" s="504">
        <f t="shared" si="67"/>
        <v>0</v>
      </c>
      <c r="F35" s="504">
        <f t="shared" si="67"/>
        <v>0</v>
      </c>
      <c r="G35" s="504">
        <f t="shared" si="67"/>
        <v>0</v>
      </c>
      <c r="H35" s="504">
        <f t="shared" si="67"/>
        <v>0</v>
      </c>
      <c r="I35" s="504">
        <f t="shared" si="67"/>
        <v>0</v>
      </c>
      <c r="J35" s="504">
        <f t="shared" si="67"/>
        <v>0</v>
      </c>
      <c r="K35" s="504">
        <f t="shared" si="67"/>
        <v>0</v>
      </c>
      <c r="L35" s="504">
        <f t="shared" si="67"/>
        <v>0</v>
      </c>
      <c r="M35" s="504">
        <f t="shared" si="67"/>
        <v>0</v>
      </c>
      <c r="N35" s="504">
        <f t="shared" si="67"/>
        <v>0</v>
      </c>
      <c r="O35" s="504">
        <f t="shared" si="67"/>
        <v>0</v>
      </c>
      <c r="P35" s="504">
        <f t="shared" si="67"/>
        <v>0</v>
      </c>
      <c r="R35" s="504">
        <f t="shared" si="67"/>
        <v>0</v>
      </c>
      <c r="S35" s="504">
        <f t="shared" si="67"/>
        <v>0</v>
      </c>
      <c r="T35" s="504">
        <f t="shared" si="67"/>
        <v>0</v>
      </c>
      <c r="U35" s="504">
        <f t="shared" si="67"/>
        <v>0</v>
      </c>
      <c r="V35" s="504">
        <f t="shared" si="67"/>
        <v>0</v>
      </c>
      <c r="W35" s="504">
        <f t="shared" si="67"/>
        <v>0</v>
      </c>
      <c r="X35" s="504">
        <f t="shared" si="67"/>
        <v>0</v>
      </c>
      <c r="Y35" s="504">
        <f t="shared" si="67"/>
        <v>0</v>
      </c>
      <c r="Z35" s="504">
        <f t="shared" si="67"/>
        <v>0</v>
      </c>
      <c r="AA35" s="504">
        <f t="shared" si="67"/>
        <v>0</v>
      </c>
      <c r="AB35" s="504">
        <f t="shared" si="67"/>
        <v>0</v>
      </c>
      <c r="AC35" s="504">
        <f t="shared" si="67"/>
        <v>0</v>
      </c>
      <c r="AD35" s="504">
        <f t="shared" si="67"/>
        <v>0</v>
      </c>
      <c r="AE35" s="504">
        <f>SUM(AE36:AE41)</f>
        <v>0</v>
      </c>
      <c r="AG35" s="504">
        <f t="shared" ref="AG35:AS35" si="68">SUM(AG36:AG41)</f>
        <v>0</v>
      </c>
      <c r="AH35" s="504">
        <f t="shared" si="68"/>
        <v>0</v>
      </c>
      <c r="AI35" s="504">
        <f t="shared" si="68"/>
        <v>0</v>
      </c>
      <c r="AJ35" s="504">
        <f t="shared" si="68"/>
        <v>0</v>
      </c>
      <c r="AK35" s="504">
        <f t="shared" si="68"/>
        <v>0</v>
      </c>
      <c r="AL35" s="504">
        <f t="shared" si="68"/>
        <v>0</v>
      </c>
      <c r="AM35" s="504">
        <f t="shared" si="68"/>
        <v>0</v>
      </c>
      <c r="AN35" s="504">
        <f t="shared" si="68"/>
        <v>0</v>
      </c>
      <c r="AO35" s="504">
        <f t="shared" si="68"/>
        <v>0</v>
      </c>
      <c r="AP35" s="504">
        <f t="shared" si="68"/>
        <v>0</v>
      </c>
      <c r="AQ35" s="504">
        <f t="shared" si="68"/>
        <v>0</v>
      </c>
      <c r="AR35" s="504">
        <f t="shared" si="68"/>
        <v>0</v>
      </c>
      <c r="AS35" s="504">
        <f t="shared" si="68"/>
        <v>0</v>
      </c>
      <c r="AT35" s="504">
        <f>SUM(AT36:AT41)</f>
        <v>0</v>
      </c>
      <c r="AV35" s="504">
        <f t="shared" ref="AV35:BH35" si="69">SUM(AV36:AV41)</f>
        <v>0</v>
      </c>
      <c r="AW35" s="504">
        <f t="shared" si="69"/>
        <v>0</v>
      </c>
      <c r="AX35" s="504">
        <f t="shared" si="69"/>
        <v>0</v>
      </c>
      <c r="AY35" s="504">
        <f t="shared" si="69"/>
        <v>0</v>
      </c>
      <c r="AZ35" s="504">
        <f t="shared" si="69"/>
        <v>0</v>
      </c>
      <c r="BA35" s="504">
        <f t="shared" si="69"/>
        <v>0</v>
      </c>
      <c r="BB35" s="504">
        <f t="shared" si="69"/>
        <v>0</v>
      </c>
      <c r="BC35" s="504">
        <f t="shared" si="69"/>
        <v>0</v>
      </c>
      <c r="BD35" s="504">
        <f t="shared" si="69"/>
        <v>0</v>
      </c>
      <c r="BE35" s="504">
        <f t="shared" si="69"/>
        <v>0</v>
      </c>
      <c r="BF35" s="504">
        <f t="shared" si="69"/>
        <v>0</v>
      </c>
      <c r="BG35" s="504">
        <f t="shared" si="69"/>
        <v>0</v>
      </c>
      <c r="BH35" s="504">
        <f t="shared" si="69"/>
        <v>0</v>
      </c>
      <c r="BI35" s="504">
        <f>SUM(BI36:BI41)</f>
        <v>0</v>
      </c>
      <c r="BK35" s="504">
        <f t="shared" ref="BK35:BW35" si="70">SUM(BK36:BK41)</f>
        <v>0</v>
      </c>
      <c r="BL35" s="504">
        <f t="shared" si="70"/>
        <v>0</v>
      </c>
      <c r="BM35" s="504">
        <f t="shared" si="70"/>
        <v>0</v>
      </c>
      <c r="BN35" s="504">
        <f t="shared" si="70"/>
        <v>0</v>
      </c>
      <c r="BO35" s="504">
        <f t="shared" si="70"/>
        <v>0</v>
      </c>
      <c r="BP35" s="504">
        <f t="shared" si="70"/>
        <v>0</v>
      </c>
      <c r="BQ35" s="504">
        <f t="shared" si="70"/>
        <v>0</v>
      </c>
      <c r="BR35" s="504">
        <f t="shared" si="70"/>
        <v>0</v>
      </c>
      <c r="BS35" s="504">
        <f t="shared" si="70"/>
        <v>0</v>
      </c>
      <c r="BT35" s="504">
        <f t="shared" si="70"/>
        <v>0</v>
      </c>
      <c r="BU35" s="504">
        <f t="shared" si="70"/>
        <v>0</v>
      </c>
      <c r="BV35" s="504">
        <f t="shared" si="70"/>
        <v>0</v>
      </c>
      <c r="BW35" s="504">
        <f t="shared" si="70"/>
        <v>0</v>
      </c>
      <c r="BX35" s="504">
        <f>SUM(BX36:BX41)</f>
        <v>0</v>
      </c>
      <c r="BZ35" s="504">
        <f t="shared" ref="BZ35:CL35" si="71">SUM(BZ36:BZ41)</f>
        <v>0</v>
      </c>
      <c r="CA35" s="504">
        <f t="shared" si="71"/>
        <v>0</v>
      </c>
      <c r="CB35" s="504">
        <f t="shared" si="71"/>
        <v>0</v>
      </c>
      <c r="CC35" s="504">
        <f t="shared" si="71"/>
        <v>0</v>
      </c>
      <c r="CD35" s="504">
        <f t="shared" si="71"/>
        <v>0</v>
      </c>
      <c r="CE35" s="504">
        <f t="shared" si="71"/>
        <v>0</v>
      </c>
      <c r="CF35" s="504">
        <f t="shared" si="71"/>
        <v>0</v>
      </c>
      <c r="CG35" s="504">
        <f t="shared" si="71"/>
        <v>0</v>
      </c>
      <c r="CH35" s="504">
        <f t="shared" si="71"/>
        <v>0</v>
      </c>
      <c r="CI35" s="504">
        <f t="shared" si="71"/>
        <v>0</v>
      </c>
      <c r="CJ35" s="504">
        <f t="shared" si="71"/>
        <v>0</v>
      </c>
      <c r="CK35" s="504">
        <f t="shared" si="71"/>
        <v>0</v>
      </c>
      <c r="CL35" s="504">
        <f t="shared" si="71"/>
        <v>0</v>
      </c>
      <c r="CM35" s="504">
        <f>SUM(CM36:CM41)</f>
        <v>0</v>
      </c>
      <c r="CO35" s="504">
        <f t="shared" ref="CO35:DA35" si="72">SUM(CO36:CO41)</f>
        <v>0</v>
      </c>
      <c r="CP35" s="504">
        <f t="shared" si="72"/>
        <v>0</v>
      </c>
      <c r="CQ35" s="504">
        <f t="shared" si="72"/>
        <v>0</v>
      </c>
      <c r="CR35" s="504">
        <f t="shared" si="72"/>
        <v>0</v>
      </c>
      <c r="CS35" s="504">
        <f t="shared" si="72"/>
        <v>0</v>
      </c>
      <c r="CT35" s="504">
        <f t="shared" si="72"/>
        <v>0</v>
      </c>
      <c r="CU35" s="504">
        <f t="shared" si="72"/>
        <v>0</v>
      </c>
      <c r="CV35" s="504">
        <f t="shared" si="72"/>
        <v>0</v>
      </c>
      <c r="CW35" s="504">
        <f t="shared" si="72"/>
        <v>0</v>
      </c>
      <c r="CX35" s="504">
        <f t="shared" si="72"/>
        <v>0</v>
      </c>
      <c r="CY35" s="504">
        <f t="shared" si="72"/>
        <v>0</v>
      </c>
      <c r="CZ35" s="504">
        <f t="shared" si="72"/>
        <v>0</v>
      </c>
      <c r="DA35" s="504">
        <f t="shared" si="72"/>
        <v>0</v>
      </c>
      <c r="DB35" s="504">
        <f>SUM(DB36:DB41)</f>
        <v>0</v>
      </c>
      <c r="DD35" s="504">
        <f t="shared" ref="DD35:DP35" si="73">SUM(DD36:DD41)</f>
        <v>0</v>
      </c>
      <c r="DE35" s="504">
        <f t="shared" si="73"/>
        <v>0</v>
      </c>
      <c r="DF35" s="504">
        <f t="shared" si="73"/>
        <v>0</v>
      </c>
      <c r="DG35" s="504">
        <f t="shared" si="73"/>
        <v>0</v>
      </c>
      <c r="DH35" s="504">
        <f t="shared" si="73"/>
        <v>0</v>
      </c>
      <c r="DI35" s="504">
        <f t="shared" si="73"/>
        <v>0</v>
      </c>
      <c r="DJ35" s="504">
        <f t="shared" si="73"/>
        <v>0</v>
      </c>
      <c r="DK35" s="504">
        <f t="shared" si="73"/>
        <v>0</v>
      </c>
      <c r="DL35" s="504">
        <f t="shared" si="73"/>
        <v>0</v>
      </c>
      <c r="DM35" s="504">
        <f t="shared" si="73"/>
        <v>0</v>
      </c>
      <c r="DN35" s="504">
        <f t="shared" si="73"/>
        <v>0</v>
      </c>
      <c r="DO35" s="504">
        <f t="shared" si="73"/>
        <v>0</v>
      </c>
      <c r="DP35" s="504">
        <f t="shared" si="73"/>
        <v>0</v>
      </c>
      <c r="DQ35" s="504">
        <f>SUM(DQ36:DQ41)</f>
        <v>0</v>
      </c>
    </row>
    <row r="36" spans="1:121" hidden="1" outlineLevel="1">
      <c r="A36" s="514" t="s">
        <v>2</v>
      </c>
      <c r="B36" s="515" t="s">
        <v>309</v>
      </c>
      <c r="C36" s="516"/>
      <c r="D36" s="517"/>
      <c r="E36" s="517"/>
      <c r="F36" s="517"/>
      <c r="G36" s="504">
        <f t="shared" si="58"/>
        <v>0</v>
      </c>
      <c r="H36" s="517"/>
      <c r="I36" s="517"/>
      <c r="J36" s="517"/>
      <c r="K36" s="517"/>
      <c r="L36" s="517"/>
      <c r="M36" s="517"/>
      <c r="N36" s="511">
        <f t="shared" ref="N36:N41" si="74">H36+I36-J36+K36-L36+M36</f>
        <v>0</v>
      </c>
      <c r="O36" s="517"/>
      <c r="P36" s="517"/>
      <c r="R36" s="517"/>
      <c r="S36" s="517"/>
      <c r="T36" s="517"/>
      <c r="U36" s="517"/>
      <c r="V36" s="504">
        <f t="shared" si="59"/>
        <v>0</v>
      </c>
      <c r="W36" s="517"/>
      <c r="X36" s="517"/>
      <c r="Y36" s="517"/>
      <c r="Z36" s="517"/>
      <c r="AA36" s="517"/>
      <c r="AB36" s="517"/>
      <c r="AC36" s="511">
        <f t="shared" ref="AC36:AC41" si="75">W36+X36-Y36+Z36-AA36+AB36</f>
        <v>0</v>
      </c>
      <c r="AD36" s="517"/>
      <c r="AE36" s="517"/>
      <c r="AG36" s="517"/>
      <c r="AH36" s="517"/>
      <c r="AI36" s="517"/>
      <c r="AJ36" s="517"/>
      <c r="AK36" s="504">
        <f t="shared" ref="AK36:AK41" si="76">AG36+AH36-AI36+AJ36</f>
        <v>0</v>
      </c>
      <c r="AL36" s="517"/>
      <c r="AM36" s="517"/>
      <c r="AN36" s="517"/>
      <c r="AO36" s="517"/>
      <c r="AP36" s="517"/>
      <c r="AQ36" s="517"/>
      <c r="AR36" s="511">
        <f t="shared" ref="AR36:AR41" si="77">AL36+AM36-AN36+AO36-AP36+AQ36</f>
        <v>0</v>
      </c>
      <c r="AS36" s="517"/>
      <c r="AT36" s="517"/>
      <c r="AV36" s="517"/>
      <c r="AW36" s="517"/>
      <c r="AX36" s="517"/>
      <c r="AY36" s="517"/>
      <c r="AZ36" s="504">
        <f t="shared" ref="AZ36:AZ41" si="78">AV36+AW36-AX36+AY36</f>
        <v>0</v>
      </c>
      <c r="BA36" s="517"/>
      <c r="BB36" s="517"/>
      <c r="BC36" s="517"/>
      <c r="BD36" s="517"/>
      <c r="BE36" s="517"/>
      <c r="BF36" s="517"/>
      <c r="BG36" s="511">
        <f t="shared" ref="BG36:BG41" si="79">BA36+BB36-BC36+BD36-BE36+BF36</f>
        <v>0</v>
      </c>
      <c r="BH36" s="517"/>
      <c r="BI36" s="517"/>
      <c r="BK36" s="517"/>
      <c r="BL36" s="517"/>
      <c r="BM36" s="517"/>
      <c r="BN36" s="517"/>
      <c r="BO36" s="504">
        <f t="shared" ref="BO36:BO41" si="80">BK36+BL36-BM36+BN36</f>
        <v>0</v>
      </c>
      <c r="BP36" s="517"/>
      <c r="BQ36" s="517"/>
      <c r="BR36" s="517"/>
      <c r="BS36" s="517"/>
      <c r="BT36" s="517"/>
      <c r="BU36" s="517"/>
      <c r="BV36" s="511">
        <f t="shared" ref="BV36:BV41" si="81">BP36+BQ36-BR36+BS36-BT36+BU36</f>
        <v>0</v>
      </c>
      <c r="BW36" s="517"/>
      <c r="BX36" s="517"/>
      <c r="BZ36" s="517"/>
      <c r="CA36" s="517"/>
      <c r="CB36" s="517"/>
      <c r="CC36" s="517"/>
      <c r="CD36" s="504">
        <f t="shared" ref="CD36:CD41" si="82">BZ36+CA36-CB36+CC36</f>
        <v>0</v>
      </c>
      <c r="CE36" s="517"/>
      <c r="CF36" s="517"/>
      <c r="CG36" s="517"/>
      <c r="CH36" s="517"/>
      <c r="CI36" s="517"/>
      <c r="CJ36" s="517"/>
      <c r="CK36" s="511">
        <f t="shared" ref="CK36:CK41" si="83">CE36+CF36-CG36+CH36-CI36+CJ36</f>
        <v>0</v>
      </c>
      <c r="CL36" s="517"/>
      <c r="CM36" s="517"/>
      <c r="CO36" s="517"/>
      <c r="CP36" s="517"/>
      <c r="CQ36" s="517"/>
      <c r="CR36" s="517"/>
      <c r="CS36" s="504">
        <f t="shared" ref="CS36:CS41" si="84">CO36+CP36-CQ36+CR36</f>
        <v>0</v>
      </c>
      <c r="CT36" s="517"/>
      <c r="CU36" s="517"/>
      <c r="CV36" s="517"/>
      <c r="CW36" s="517"/>
      <c r="CX36" s="517"/>
      <c r="CY36" s="517"/>
      <c r="CZ36" s="511">
        <f t="shared" ref="CZ36:CZ41" si="85">CT36+CU36-CV36+CW36-CX36+CY36</f>
        <v>0</v>
      </c>
      <c r="DA36" s="517"/>
      <c r="DB36" s="517"/>
      <c r="DD36" s="517"/>
      <c r="DE36" s="517"/>
      <c r="DF36" s="517"/>
      <c r="DG36" s="517"/>
      <c r="DH36" s="504">
        <f t="shared" ref="DH36:DH41" si="86">DD36+DE36-DF36+DG36</f>
        <v>0</v>
      </c>
      <c r="DI36" s="517"/>
      <c r="DJ36" s="517"/>
      <c r="DK36" s="517"/>
      <c r="DL36" s="517"/>
      <c r="DM36" s="517"/>
      <c r="DN36" s="517"/>
      <c r="DO36" s="511">
        <f t="shared" ref="DO36:DO41" si="87">DI36+DJ36-DK36+DL36-DM36+DN36</f>
        <v>0</v>
      </c>
      <c r="DP36" s="517"/>
      <c r="DQ36" s="517"/>
    </row>
    <row r="37" spans="1:121" hidden="1" outlineLevel="1">
      <c r="A37" s="514" t="s">
        <v>3</v>
      </c>
      <c r="B37" s="515" t="s">
        <v>310</v>
      </c>
      <c r="C37" s="516"/>
      <c r="D37" s="517"/>
      <c r="E37" s="517"/>
      <c r="F37" s="517"/>
      <c r="G37" s="504">
        <f t="shared" si="58"/>
        <v>0</v>
      </c>
      <c r="H37" s="517"/>
      <c r="I37" s="517"/>
      <c r="J37" s="517"/>
      <c r="K37" s="517"/>
      <c r="L37" s="517"/>
      <c r="M37" s="517"/>
      <c r="N37" s="511">
        <f t="shared" si="74"/>
        <v>0</v>
      </c>
      <c r="O37" s="517"/>
      <c r="P37" s="517"/>
      <c r="R37" s="517"/>
      <c r="S37" s="517"/>
      <c r="T37" s="517"/>
      <c r="U37" s="517"/>
      <c r="V37" s="504">
        <f t="shared" si="59"/>
        <v>0</v>
      </c>
      <c r="W37" s="517"/>
      <c r="X37" s="517"/>
      <c r="Y37" s="517"/>
      <c r="Z37" s="517"/>
      <c r="AA37" s="517"/>
      <c r="AB37" s="517"/>
      <c r="AC37" s="511">
        <f t="shared" si="75"/>
        <v>0</v>
      </c>
      <c r="AD37" s="517"/>
      <c r="AE37" s="517"/>
      <c r="AG37" s="517"/>
      <c r="AH37" s="517"/>
      <c r="AI37" s="517"/>
      <c r="AJ37" s="517"/>
      <c r="AK37" s="504">
        <f t="shared" si="76"/>
        <v>0</v>
      </c>
      <c r="AL37" s="517"/>
      <c r="AM37" s="517"/>
      <c r="AN37" s="517"/>
      <c r="AO37" s="517"/>
      <c r="AP37" s="517"/>
      <c r="AQ37" s="517"/>
      <c r="AR37" s="511">
        <f t="shared" si="77"/>
        <v>0</v>
      </c>
      <c r="AS37" s="517"/>
      <c r="AT37" s="517"/>
      <c r="AV37" s="517"/>
      <c r="AW37" s="517"/>
      <c r="AX37" s="517"/>
      <c r="AY37" s="517"/>
      <c r="AZ37" s="504">
        <f t="shared" si="78"/>
        <v>0</v>
      </c>
      <c r="BA37" s="517"/>
      <c r="BB37" s="517"/>
      <c r="BC37" s="517"/>
      <c r="BD37" s="517"/>
      <c r="BE37" s="517"/>
      <c r="BF37" s="517"/>
      <c r="BG37" s="511">
        <f t="shared" si="79"/>
        <v>0</v>
      </c>
      <c r="BH37" s="517"/>
      <c r="BI37" s="517"/>
      <c r="BK37" s="517"/>
      <c r="BL37" s="517"/>
      <c r="BM37" s="517"/>
      <c r="BN37" s="517"/>
      <c r="BO37" s="504">
        <f t="shared" si="80"/>
        <v>0</v>
      </c>
      <c r="BP37" s="517"/>
      <c r="BQ37" s="517"/>
      <c r="BR37" s="517"/>
      <c r="BS37" s="517"/>
      <c r="BT37" s="517"/>
      <c r="BU37" s="517"/>
      <c r="BV37" s="511">
        <f t="shared" si="81"/>
        <v>0</v>
      </c>
      <c r="BW37" s="517"/>
      <c r="BX37" s="517"/>
      <c r="BZ37" s="517"/>
      <c r="CA37" s="517"/>
      <c r="CB37" s="517"/>
      <c r="CC37" s="517"/>
      <c r="CD37" s="504">
        <f t="shared" si="82"/>
        <v>0</v>
      </c>
      <c r="CE37" s="517"/>
      <c r="CF37" s="517"/>
      <c r="CG37" s="517"/>
      <c r="CH37" s="517"/>
      <c r="CI37" s="517"/>
      <c r="CJ37" s="517"/>
      <c r="CK37" s="511">
        <f t="shared" si="83"/>
        <v>0</v>
      </c>
      <c r="CL37" s="517"/>
      <c r="CM37" s="517"/>
      <c r="CO37" s="517"/>
      <c r="CP37" s="517"/>
      <c r="CQ37" s="517"/>
      <c r="CR37" s="517"/>
      <c r="CS37" s="504">
        <f t="shared" si="84"/>
        <v>0</v>
      </c>
      <c r="CT37" s="517"/>
      <c r="CU37" s="517"/>
      <c r="CV37" s="517"/>
      <c r="CW37" s="517"/>
      <c r="CX37" s="517"/>
      <c r="CY37" s="517"/>
      <c r="CZ37" s="511">
        <f t="shared" si="85"/>
        <v>0</v>
      </c>
      <c r="DA37" s="517"/>
      <c r="DB37" s="517"/>
      <c r="DD37" s="517"/>
      <c r="DE37" s="517"/>
      <c r="DF37" s="517"/>
      <c r="DG37" s="517"/>
      <c r="DH37" s="504">
        <f t="shared" si="86"/>
        <v>0</v>
      </c>
      <c r="DI37" s="517"/>
      <c r="DJ37" s="517"/>
      <c r="DK37" s="517"/>
      <c r="DL37" s="517"/>
      <c r="DM37" s="517"/>
      <c r="DN37" s="517"/>
      <c r="DO37" s="511">
        <f t="shared" si="87"/>
        <v>0</v>
      </c>
      <c r="DP37" s="517"/>
      <c r="DQ37" s="517"/>
    </row>
    <row r="38" spans="1:121" hidden="1" outlineLevel="1">
      <c r="A38" s="514" t="s">
        <v>4</v>
      </c>
      <c r="B38" s="515" t="s">
        <v>311</v>
      </c>
      <c r="C38" s="516"/>
      <c r="D38" s="517"/>
      <c r="E38" s="517"/>
      <c r="F38" s="517"/>
      <c r="G38" s="504">
        <f t="shared" si="58"/>
        <v>0</v>
      </c>
      <c r="H38" s="517"/>
      <c r="I38" s="517"/>
      <c r="J38" s="517"/>
      <c r="K38" s="517"/>
      <c r="L38" s="517"/>
      <c r="M38" s="517"/>
      <c r="N38" s="511">
        <f t="shared" si="74"/>
        <v>0</v>
      </c>
      <c r="O38" s="517"/>
      <c r="P38" s="517"/>
      <c r="R38" s="517"/>
      <c r="S38" s="517"/>
      <c r="T38" s="517"/>
      <c r="U38" s="517"/>
      <c r="V38" s="504">
        <f t="shared" si="59"/>
        <v>0</v>
      </c>
      <c r="W38" s="517"/>
      <c r="X38" s="517"/>
      <c r="Y38" s="517"/>
      <c r="Z38" s="517"/>
      <c r="AA38" s="517"/>
      <c r="AB38" s="517"/>
      <c r="AC38" s="511">
        <f t="shared" si="75"/>
        <v>0</v>
      </c>
      <c r="AD38" s="517"/>
      <c r="AE38" s="517"/>
      <c r="AG38" s="517"/>
      <c r="AH38" s="517"/>
      <c r="AI38" s="517"/>
      <c r="AJ38" s="517"/>
      <c r="AK38" s="504">
        <f t="shared" si="76"/>
        <v>0</v>
      </c>
      <c r="AL38" s="517"/>
      <c r="AM38" s="517"/>
      <c r="AN38" s="517"/>
      <c r="AO38" s="517"/>
      <c r="AP38" s="517"/>
      <c r="AQ38" s="517"/>
      <c r="AR38" s="511">
        <f t="shared" si="77"/>
        <v>0</v>
      </c>
      <c r="AS38" s="517"/>
      <c r="AT38" s="517"/>
      <c r="AV38" s="517"/>
      <c r="AW38" s="517"/>
      <c r="AX38" s="517"/>
      <c r="AY38" s="517"/>
      <c r="AZ38" s="504">
        <f t="shared" si="78"/>
        <v>0</v>
      </c>
      <c r="BA38" s="517"/>
      <c r="BB38" s="517"/>
      <c r="BC38" s="517"/>
      <c r="BD38" s="517"/>
      <c r="BE38" s="517"/>
      <c r="BF38" s="517"/>
      <c r="BG38" s="511">
        <f t="shared" si="79"/>
        <v>0</v>
      </c>
      <c r="BH38" s="517"/>
      <c r="BI38" s="517"/>
      <c r="BK38" s="517"/>
      <c r="BL38" s="517"/>
      <c r="BM38" s="517"/>
      <c r="BN38" s="517"/>
      <c r="BO38" s="504">
        <f t="shared" si="80"/>
        <v>0</v>
      </c>
      <c r="BP38" s="517"/>
      <c r="BQ38" s="517"/>
      <c r="BR38" s="517"/>
      <c r="BS38" s="517"/>
      <c r="BT38" s="517"/>
      <c r="BU38" s="517"/>
      <c r="BV38" s="511">
        <f t="shared" si="81"/>
        <v>0</v>
      </c>
      <c r="BW38" s="517"/>
      <c r="BX38" s="517"/>
      <c r="BZ38" s="517"/>
      <c r="CA38" s="517"/>
      <c r="CB38" s="517"/>
      <c r="CC38" s="517"/>
      <c r="CD38" s="504">
        <f t="shared" si="82"/>
        <v>0</v>
      </c>
      <c r="CE38" s="517"/>
      <c r="CF38" s="517"/>
      <c r="CG38" s="517"/>
      <c r="CH38" s="517"/>
      <c r="CI38" s="517"/>
      <c r="CJ38" s="517"/>
      <c r="CK38" s="511">
        <f t="shared" si="83"/>
        <v>0</v>
      </c>
      <c r="CL38" s="517"/>
      <c r="CM38" s="517"/>
      <c r="CO38" s="517"/>
      <c r="CP38" s="517"/>
      <c r="CQ38" s="517"/>
      <c r="CR38" s="517"/>
      <c r="CS38" s="504">
        <f t="shared" si="84"/>
        <v>0</v>
      </c>
      <c r="CT38" s="517"/>
      <c r="CU38" s="517"/>
      <c r="CV38" s="517"/>
      <c r="CW38" s="517"/>
      <c r="CX38" s="517"/>
      <c r="CY38" s="517"/>
      <c r="CZ38" s="511">
        <f t="shared" si="85"/>
        <v>0</v>
      </c>
      <c r="DA38" s="517"/>
      <c r="DB38" s="517"/>
      <c r="DD38" s="517"/>
      <c r="DE38" s="517"/>
      <c r="DF38" s="517"/>
      <c r="DG38" s="517"/>
      <c r="DH38" s="504">
        <f t="shared" si="86"/>
        <v>0</v>
      </c>
      <c r="DI38" s="517"/>
      <c r="DJ38" s="517"/>
      <c r="DK38" s="517"/>
      <c r="DL38" s="517"/>
      <c r="DM38" s="517"/>
      <c r="DN38" s="517"/>
      <c r="DO38" s="511">
        <f t="shared" si="87"/>
        <v>0</v>
      </c>
      <c r="DP38" s="517"/>
      <c r="DQ38" s="517"/>
    </row>
    <row r="39" spans="1:121" ht="27.6" hidden="1" outlineLevel="1">
      <c r="A39" s="514" t="s">
        <v>11</v>
      </c>
      <c r="B39" s="515" t="s">
        <v>312</v>
      </c>
      <c r="C39" s="516"/>
      <c r="D39" s="517"/>
      <c r="E39" s="517"/>
      <c r="F39" s="517"/>
      <c r="G39" s="504">
        <f t="shared" si="58"/>
        <v>0</v>
      </c>
      <c r="H39" s="517"/>
      <c r="I39" s="517"/>
      <c r="J39" s="517"/>
      <c r="K39" s="517"/>
      <c r="L39" s="517"/>
      <c r="M39" s="517"/>
      <c r="N39" s="511">
        <f t="shared" si="74"/>
        <v>0</v>
      </c>
      <c r="O39" s="517"/>
      <c r="P39" s="517"/>
      <c r="R39" s="517"/>
      <c r="S39" s="517"/>
      <c r="T39" s="517"/>
      <c r="U39" s="517"/>
      <c r="V39" s="504">
        <f t="shared" si="59"/>
        <v>0</v>
      </c>
      <c r="W39" s="517"/>
      <c r="X39" s="517"/>
      <c r="Y39" s="517"/>
      <c r="Z39" s="517"/>
      <c r="AA39" s="517"/>
      <c r="AB39" s="517"/>
      <c r="AC39" s="511">
        <f t="shared" si="75"/>
        <v>0</v>
      </c>
      <c r="AD39" s="517"/>
      <c r="AE39" s="517"/>
      <c r="AG39" s="517"/>
      <c r="AH39" s="517"/>
      <c r="AI39" s="517"/>
      <c r="AJ39" s="517"/>
      <c r="AK39" s="504">
        <f t="shared" si="76"/>
        <v>0</v>
      </c>
      <c r="AL39" s="517"/>
      <c r="AM39" s="517"/>
      <c r="AN39" s="517"/>
      <c r="AO39" s="517"/>
      <c r="AP39" s="517"/>
      <c r="AQ39" s="517"/>
      <c r="AR39" s="511">
        <f t="shared" si="77"/>
        <v>0</v>
      </c>
      <c r="AS39" s="517"/>
      <c r="AT39" s="517"/>
      <c r="AV39" s="517"/>
      <c r="AW39" s="517"/>
      <c r="AX39" s="517"/>
      <c r="AY39" s="517"/>
      <c r="AZ39" s="504">
        <f t="shared" si="78"/>
        <v>0</v>
      </c>
      <c r="BA39" s="517"/>
      <c r="BB39" s="517"/>
      <c r="BC39" s="517"/>
      <c r="BD39" s="517"/>
      <c r="BE39" s="517"/>
      <c r="BF39" s="517"/>
      <c r="BG39" s="511">
        <f t="shared" si="79"/>
        <v>0</v>
      </c>
      <c r="BH39" s="517"/>
      <c r="BI39" s="517"/>
      <c r="BK39" s="517"/>
      <c r="BL39" s="517"/>
      <c r="BM39" s="517"/>
      <c r="BN39" s="517"/>
      <c r="BO39" s="504">
        <f t="shared" si="80"/>
        <v>0</v>
      </c>
      <c r="BP39" s="517"/>
      <c r="BQ39" s="517"/>
      <c r="BR39" s="517"/>
      <c r="BS39" s="517"/>
      <c r="BT39" s="517"/>
      <c r="BU39" s="517"/>
      <c r="BV39" s="511">
        <f t="shared" si="81"/>
        <v>0</v>
      </c>
      <c r="BW39" s="517"/>
      <c r="BX39" s="517"/>
      <c r="BZ39" s="517"/>
      <c r="CA39" s="517"/>
      <c r="CB39" s="517"/>
      <c r="CC39" s="517"/>
      <c r="CD39" s="504">
        <f t="shared" si="82"/>
        <v>0</v>
      </c>
      <c r="CE39" s="517"/>
      <c r="CF39" s="517"/>
      <c r="CG39" s="517"/>
      <c r="CH39" s="517"/>
      <c r="CI39" s="517"/>
      <c r="CJ39" s="517"/>
      <c r="CK39" s="511">
        <f t="shared" si="83"/>
        <v>0</v>
      </c>
      <c r="CL39" s="517"/>
      <c r="CM39" s="517"/>
      <c r="CO39" s="517"/>
      <c r="CP39" s="517"/>
      <c r="CQ39" s="517"/>
      <c r="CR39" s="517"/>
      <c r="CS39" s="504">
        <f t="shared" si="84"/>
        <v>0</v>
      </c>
      <c r="CT39" s="517"/>
      <c r="CU39" s="517"/>
      <c r="CV39" s="517"/>
      <c r="CW39" s="517"/>
      <c r="CX39" s="517"/>
      <c r="CY39" s="517"/>
      <c r="CZ39" s="511">
        <f t="shared" si="85"/>
        <v>0</v>
      </c>
      <c r="DA39" s="517"/>
      <c r="DB39" s="517"/>
      <c r="DD39" s="517"/>
      <c r="DE39" s="517"/>
      <c r="DF39" s="517"/>
      <c r="DG39" s="517"/>
      <c r="DH39" s="504">
        <f t="shared" si="86"/>
        <v>0</v>
      </c>
      <c r="DI39" s="517"/>
      <c r="DJ39" s="517"/>
      <c r="DK39" s="517"/>
      <c r="DL39" s="517"/>
      <c r="DM39" s="517"/>
      <c r="DN39" s="517"/>
      <c r="DO39" s="511">
        <f t="shared" si="87"/>
        <v>0</v>
      </c>
      <c r="DP39" s="517"/>
      <c r="DQ39" s="517"/>
    </row>
    <row r="40" spans="1:121" hidden="1" outlineLevel="1">
      <c r="A40" s="514" t="s">
        <v>5</v>
      </c>
      <c r="B40" s="515" t="s">
        <v>313</v>
      </c>
      <c r="C40" s="516"/>
      <c r="D40" s="517"/>
      <c r="E40" s="517"/>
      <c r="F40" s="517"/>
      <c r="G40" s="504">
        <f t="shared" si="58"/>
        <v>0</v>
      </c>
      <c r="H40" s="517"/>
      <c r="I40" s="517"/>
      <c r="J40" s="517"/>
      <c r="K40" s="517"/>
      <c r="L40" s="517"/>
      <c r="M40" s="517"/>
      <c r="N40" s="511">
        <f t="shared" si="74"/>
        <v>0</v>
      </c>
      <c r="O40" s="517"/>
      <c r="P40" s="517"/>
      <c r="R40" s="517"/>
      <c r="S40" s="517"/>
      <c r="T40" s="517"/>
      <c r="U40" s="517"/>
      <c r="V40" s="504">
        <f t="shared" si="59"/>
        <v>0</v>
      </c>
      <c r="W40" s="517"/>
      <c r="X40" s="517"/>
      <c r="Y40" s="517"/>
      <c r="Z40" s="517"/>
      <c r="AA40" s="517"/>
      <c r="AB40" s="517"/>
      <c r="AC40" s="511">
        <f t="shared" si="75"/>
        <v>0</v>
      </c>
      <c r="AD40" s="517"/>
      <c r="AE40" s="517"/>
      <c r="AG40" s="517"/>
      <c r="AH40" s="517"/>
      <c r="AI40" s="517"/>
      <c r="AJ40" s="517"/>
      <c r="AK40" s="504">
        <f t="shared" si="76"/>
        <v>0</v>
      </c>
      <c r="AL40" s="517"/>
      <c r="AM40" s="517"/>
      <c r="AN40" s="517"/>
      <c r="AO40" s="517"/>
      <c r="AP40" s="517"/>
      <c r="AQ40" s="517"/>
      <c r="AR40" s="511">
        <f t="shared" si="77"/>
        <v>0</v>
      </c>
      <c r="AS40" s="517"/>
      <c r="AT40" s="517"/>
      <c r="AV40" s="517"/>
      <c r="AW40" s="517"/>
      <c r="AX40" s="517"/>
      <c r="AY40" s="517"/>
      <c r="AZ40" s="504">
        <f t="shared" si="78"/>
        <v>0</v>
      </c>
      <c r="BA40" s="517"/>
      <c r="BB40" s="517"/>
      <c r="BC40" s="517"/>
      <c r="BD40" s="517"/>
      <c r="BE40" s="517"/>
      <c r="BF40" s="517"/>
      <c r="BG40" s="511">
        <f t="shared" si="79"/>
        <v>0</v>
      </c>
      <c r="BH40" s="517"/>
      <c r="BI40" s="517"/>
      <c r="BK40" s="517"/>
      <c r="BL40" s="517"/>
      <c r="BM40" s="517"/>
      <c r="BN40" s="517"/>
      <c r="BO40" s="504">
        <f t="shared" si="80"/>
        <v>0</v>
      </c>
      <c r="BP40" s="517"/>
      <c r="BQ40" s="517"/>
      <c r="BR40" s="517"/>
      <c r="BS40" s="517"/>
      <c r="BT40" s="517"/>
      <c r="BU40" s="517"/>
      <c r="BV40" s="511">
        <f t="shared" si="81"/>
        <v>0</v>
      </c>
      <c r="BW40" s="517"/>
      <c r="BX40" s="517"/>
      <c r="BZ40" s="517"/>
      <c r="CA40" s="517"/>
      <c r="CB40" s="517"/>
      <c r="CC40" s="517"/>
      <c r="CD40" s="504">
        <f t="shared" si="82"/>
        <v>0</v>
      </c>
      <c r="CE40" s="517"/>
      <c r="CF40" s="517"/>
      <c r="CG40" s="517"/>
      <c r="CH40" s="517"/>
      <c r="CI40" s="517"/>
      <c r="CJ40" s="517"/>
      <c r="CK40" s="511">
        <f t="shared" si="83"/>
        <v>0</v>
      </c>
      <c r="CL40" s="517"/>
      <c r="CM40" s="517"/>
      <c r="CO40" s="517"/>
      <c r="CP40" s="517"/>
      <c r="CQ40" s="517"/>
      <c r="CR40" s="517"/>
      <c r="CS40" s="504">
        <f t="shared" si="84"/>
        <v>0</v>
      </c>
      <c r="CT40" s="517"/>
      <c r="CU40" s="517"/>
      <c r="CV40" s="517"/>
      <c r="CW40" s="517"/>
      <c r="CX40" s="517"/>
      <c r="CY40" s="517"/>
      <c r="CZ40" s="511">
        <f t="shared" si="85"/>
        <v>0</v>
      </c>
      <c r="DA40" s="517"/>
      <c r="DB40" s="517"/>
      <c r="DD40" s="517"/>
      <c r="DE40" s="517"/>
      <c r="DF40" s="517"/>
      <c r="DG40" s="517"/>
      <c r="DH40" s="504">
        <f t="shared" si="86"/>
        <v>0</v>
      </c>
      <c r="DI40" s="517"/>
      <c r="DJ40" s="517"/>
      <c r="DK40" s="517"/>
      <c r="DL40" s="517"/>
      <c r="DM40" s="517"/>
      <c r="DN40" s="517"/>
      <c r="DO40" s="511">
        <f t="shared" si="87"/>
        <v>0</v>
      </c>
      <c r="DP40" s="517"/>
      <c r="DQ40" s="517"/>
    </row>
    <row r="41" spans="1:121" hidden="1" outlineLevel="1">
      <c r="A41" s="514" t="s">
        <v>6</v>
      </c>
      <c r="B41" s="515" t="s">
        <v>314</v>
      </c>
      <c r="C41" s="516"/>
      <c r="D41" s="517"/>
      <c r="E41" s="517"/>
      <c r="F41" s="517"/>
      <c r="G41" s="504">
        <f t="shared" si="58"/>
        <v>0</v>
      </c>
      <c r="H41" s="517"/>
      <c r="I41" s="517"/>
      <c r="J41" s="517"/>
      <c r="K41" s="517"/>
      <c r="L41" s="517"/>
      <c r="M41" s="517"/>
      <c r="N41" s="511">
        <f t="shared" si="74"/>
        <v>0</v>
      </c>
      <c r="O41" s="517"/>
      <c r="P41" s="517"/>
      <c r="R41" s="517"/>
      <c r="S41" s="517"/>
      <c r="T41" s="517"/>
      <c r="U41" s="517"/>
      <c r="V41" s="504">
        <f t="shared" si="59"/>
        <v>0</v>
      </c>
      <c r="W41" s="517"/>
      <c r="X41" s="517"/>
      <c r="Y41" s="517"/>
      <c r="Z41" s="517"/>
      <c r="AA41" s="517"/>
      <c r="AB41" s="517"/>
      <c r="AC41" s="511">
        <f t="shared" si="75"/>
        <v>0</v>
      </c>
      <c r="AD41" s="517"/>
      <c r="AE41" s="517"/>
      <c r="AG41" s="517"/>
      <c r="AH41" s="517"/>
      <c r="AI41" s="517"/>
      <c r="AJ41" s="517"/>
      <c r="AK41" s="504">
        <f t="shared" si="76"/>
        <v>0</v>
      </c>
      <c r="AL41" s="517"/>
      <c r="AM41" s="517"/>
      <c r="AN41" s="517"/>
      <c r="AO41" s="517"/>
      <c r="AP41" s="517"/>
      <c r="AQ41" s="517"/>
      <c r="AR41" s="511">
        <f t="shared" si="77"/>
        <v>0</v>
      </c>
      <c r="AS41" s="517"/>
      <c r="AT41" s="517"/>
      <c r="AV41" s="517"/>
      <c r="AW41" s="517"/>
      <c r="AX41" s="517"/>
      <c r="AY41" s="517"/>
      <c r="AZ41" s="504">
        <f t="shared" si="78"/>
        <v>0</v>
      </c>
      <c r="BA41" s="517"/>
      <c r="BB41" s="517"/>
      <c r="BC41" s="517"/>
      <c r="BD41" s="517"/>
      <c r="BE41" s="517"/>
      <c r="BF41" s="517"/>
      <c r="BG41" s="511">
        <f t="shared" si="79"/>
        <v>0</v>
      </c>
      <c r="BH41" s="517"/>
      <c r="BI41" s="517"/>
      <c r="BK41" s="517"/>
      <c r="BL41" s="517"/>
      <c r="BM41" s="517"/>
      <c r="BN41" s="517"/>
      <c r="BO41" s="504">
        <f t="shared" si="80"/>
        <v>0</v>
      </c>
      <c r="BP41" s="517"/>
      <c r="BQ41" s="517"/>
      <c r="BR41" s="517"/>
      <c r="BS41" s="517"/>
      <c r="BT41" s="517"/>
      <c r="BU41" s="517"/>
      <c r="BV41" s="511">
        <f t="shared" si="81"/>
        <v>0</v>
      </c>
      <c r="BW41" s="517"/>
      <c r="BX41" s="517"/>
      <c r="BZ41" s="517"/>
      <c r="CA41" s="517"/>
      <c r="CB41" s="517"/>
      <c r="CC41" s="517"/>
      <c r="CD41" s="504">
        <f t="shared" si="82"/>
        <v>0</v>
      </c>
      <c r="CE41" s="517"/>
      <c r="CF41" s="517"/>
      <c r="CG41" s="517"/>
      <c r="CH41" s="517"/>
      <c r="CI41" s="517"/>
      <c r="CJ41" s="517"/>
      <c r="CK41" s="511">
        <f t="shared" si="83"/>
        <v>0</v>
      </c>
      <c r="CL41" s="517"/>
      <c r="CM41" s="517"/>
      <c r="CO41" s="517"/>
      <c r="CP41" s="517"/>
      <c r="CQ41" s="517"/>
      <c r="CR41" s="517"/>
      <c r="CS41" s="504">
        <f t="shared" si="84"/>
        <v>0</v>
      </c>
      <c r="CT41" s="517"/>
      <c r="CU41" s="517"/>
      <c r="CV41" s="517"/>
      <c r="CW41" s="517"/>
      <c r="CX41" s="517"/>
      <c r="CY41" s="517"/>
      <c r="CZ41" s="511">
        <f t="shared" si="85"/>
        <v>0</v>
      </c>
      <c r="DA41" s="517"/>
      <c r="DB41" s="517"/>
      <c r="DD41" s="517"/>
      <c r="DE41" s="517"/>
      <c r="DF41" s="517"/>
      <c r="DG41" s="517"/>
      <c r="DH41" s="504">
        <f t="shared" si="86"/>
        <v>0</v>
      </c>
      <c r="DI41" s="517"/>
      <c r="DJ41" s="517"/>
      <c r="DK41" s="517"/>
      <c r="DL41" s="517"/>
      <c r="DM41" s="517"/>
      <c r="DN41" s="517"/>
      <c r="DO41" s="511">
        <f t="shared" si="87"/>
        <v>0</v>
      </c>
      <c r="DP41" s="517"/>
      <c r="DQ41" s="517"/>
    </row>
    <row r="42" spans="1:121" hidden="1" outlineLevel="1">
      <c r="A42" s="518"/>
      <c r="B42" s="519" t="s">
        <v>315</v>
      </c>
      <c r="C42" s="520"/>
      <c r="D42" s="520"/>
      <c r="E42" s="520"/>
      <c r="F42" s="520"/>
      <c r="G42" s="521"/>
      <c r="H42" s="517"/>
      <c r="I42" s="517"/>
      <c r="J42" s="522"/>
      <c r="K42" s="520"/>
      <c r="L42" s="520"/>
      <c r="M42" s="520"/>
      <c r="N42" s="520"/>
      <c r="O42" s="520"/>
      <c r="P42" s="520"/>
      <c r="R42" s="520"/>
      <c r="S42" s="520"/>
      <c r="T42" s="520"/>
      <c r="U42" s="520"/>
      <c r="V42" s="521"/>
      <c r="W42" s="517"/>
      <c r="X42" s="523"/>
      <c r="Y42" s="522"/>
      <c r="Z42" s="520"/>
      <c r="AA42" s="520"/>
      <c r="AB42" s="520"/>
      <c r="AC42" s="520"/>
      <c r="AD42" s="520"/>
      <c r="AE42" s="521"/>
      <c r="AG42" s="520"/>
      <c r="AH42" s="520"/>
      <c r="AI42" s="520"/>
      <c r="AJ42" s="520"/>
      <c r="AK42" s="521"/>
      <c r="AL42" s="517"/>
      <c r="AM42" s="523"/>
      <c r="AN42" s="522"/>
      <c r="AO42" s="520"/>
      <c r="AP42" s="520"/>
      <c r="AQ42" s="520"/>
      <c r="AR42" s="520"/>
      <c r="AS42" s="520"/>
      <c r="AT42" s="521"/>
      <c r="AV42" s="520"/>
      <c r="AW42" s="520"/>
      <c r="AX42" s="520"/>
      <c r="AY42" s="520"/>
      <c r="AZ42" s="521"/>
      <c r="BA42" s="517"/>
      <c r="BB42" s="523"/>
      <c r="BC42" s="522"/>
      <c r="BD42" s="520"/>
      <c r="BE42" s="520"/>
      <c r="BF42" s="520"/>
      <c r="BG42" s="520"/>
      <c r="BH42" s="520"/>
      <c r="BI42" s="521"/>
      <c r="BK42" s="520"/>
      <c r="BL42" s="520"/>
      <c r="BM42" s="520"/>
      <c r="BN42" s="520"/>
      <c r="BO42" s="521"/>
      <c r="BP42" s="517"/>
      <c r="BQ42" s="523"/>
      <c r="BR42" s="522"/>
      <c r="BS42" s="520"/>
      <c r="BT42" s="520"/>
      <c r="BU42" s="520"/>
      <c r="BV42" s="520"/>
      <c r="BW42" s="520"/>
      <c r="BX42" s="521"/>
      <c r="BZ42" s="520"/>
      <c r="CA42" s="520"/>
      <c r="CB42" s="520"/>
      <c r="CC42" s="520"/>
      <c r="CD42" s="521"/>
      <c r="CE42" s="517"/>
      <c r="CF42" s="523"/>
      <c r="CG42" s="522"/>
      <c r="CH42" s="520"/>
      <c r="CI42" s="520"/>
      <c r="CJ42" s="520"/>
      <c r="CK42" s="520"/>
      <c r="CL42" s="520"/>
      <c r="CM42" s="521"/>
      <c r="CO42" s="520"/>
      <c r="CP42" s="520"/>
      <c r="CQ42" s="520"/>
      <c r="CR42" s="520"/>
      <c r="CS42" s="521"/>
      <c r="CT42" s="517"/>
      <c r="CU42" s="523"/>
      <c r="CV42" s="522"/>
      <c r="CW42" s="520"/>
      <c r="CX42" s="520"/>
      <c r="CY42" s="520"/>
      <c r="CZ42" s="520"/>
      <c r="DA42" s="520"/>
      <c r="DB42" s="521"/>
      <c r="DD42" s="520"/>
      <c r="DE42" s="520"/>
      <c r="DF42" s="520"/>
      <c r="DG42" s="520"/>
      <c r="DH42" s="521"/>
      <c r="DI42" s="517"/>
      <c r="DJ42" s="523"/>
      <c r="DK42" s="522"/>
      <c r="DL42" s="520"/>
      <c r="DM42" s="520"/>
      <c r="DN42" s="520"/>
      <c r="DO42" s="520"/>
      <c r="DP42" s="520"/>
      <c r="DQ42" s="521"/>
    </row>
    <row r="43" spans="1:121" s="526" customFormat="1" ht="17.399999999999999" collapsed="1">
      <c r="A43" s="499">
        <v>2018</v>
      </c>
      <c r="B43" s="500" t="str">
        <f>CONCATENATE("Anlagenspiegel des Jahres ",A43)</f>
        <v>Anlagenspiegel des Jahres 2018</v>
      </c>
      <c r="C43" s="501"/>
      <c r="D43" s="501"/>
      <c r="E43" s="501"/>
      <c r="F43" s="501"/>
      <c r="G43" s="501"/>
      <c r="H43" s="501"/>
      <c r="I43" s="501"/>
      <c r="J43" s="501"/>
      <c r="K43" s="501"/>
      <c r="L43" s="501"/>
      <c r="M43" s="501"/>
      <c r="N43" s="501"/>
      <c r="O43" s="501"/>
      <c r="P43" s="501"/>
      <c r="Q43" s="485"/>
      <c r="R43" s="501"/>
      <c r="S43" s="501"/>
      <c r="T43" s="501"/>
      <c r="U43" s="477"/>
      <c r="V43" s="477"/>
      <c r="W43" s="477"/>
      <c r="X43" s="477"/>
      <c r="Y43" s="477"/>
      <c r="Z43" s="477"/>
      <c r="AA43" s="477"/>
      <c r="AB43" s="477"/>
      <c r="AC43" s="477"/>
      <c r="AD43" s="477"/>
      <c r="AE43" s="477"/>
      <c r="AF43" s="485"/>
      <c r="AG43" s="501"/>
      <c r="AH43" s="501"/>
      <c r="AI43" s="501"/>
      <c r="AJ43" s="477"/>
      <c r="AK43" s="477"/>
      <c r="AL43" s="477"/>
      <c r="AM43" s="477"/>
      <c r="AN43" s="477"/>
      <c r="AO43" s="477"/>
      <c r="AP43" s="477"/>
      <c r="AQ43" s="477"/>
      <c r="AR43" s="477"/>
      <c r="AS43" s="477"/>
      <c r="AT43" s="477"/>
      <c r="AV43" s="501"/>
      <c r="AW43" s="501"/>
      <c r="AX43" s="501"/>
      <c r="AY43" s="477"/>
      <c r="AZ43" s="477"/>
      <c r="BA43" s="477"/>
      <c r="BB43" s="477"/>
      <c r="BC43" s="477"/>
      <c r="BD43" s="477"/>
      <c r="BE43" s="477"/>
      <c r="BF43" s="477"/>
      <c r="BG43" s="477"/>
      <c r="BH43" s="477"/>
      <c r="BI43" s="477"/>
      <c r="BK43" s="501"/>
      <c r="BL43" s="501"/>
      <c r="BM43" s="501"/>
      <c r="BN43" s="477"/>
      <c r="BO43" s="477"/>
      <c r="BP43" s="477"/>
      <c r="BQ43" s="477"/>
      <c r="BR43" s="477"/>
      <c r="BS43" s="477"/>
      <c r="BT43" s="477"/>
      <c r="BU43" s="477"/>
      <c r="BV43" s="477"/>
      <c r="BW43" s="477"/>
      <c r="BX43" s="477"/>
      <c r="BZ43" s="501"/>
      <c r="CA43" s="501"/>
      <c r="CB43" s="501"/>
      <c r="CC43" s="477"/>
      <c r="CD43" s="477"/>
      <c r="CE43" s="477"/>
      <c r="CF43" s="477"/>
      <c r="CG43" s="477"/>
      <c r="CH43" s="477"/>
      <c r="CI43" s="477"/>
      <c r="CJ43" s="477"/>
      <c r="CK43" s="477"/>
      <c r="CL43" s="477"/>
      <c r="CM43" s="477"/>
      <c r="CO43" s="501"/>
      <c r="CP43" s="501"/>
      <c r="CQ43" s="501"/>
      <c r="CR43" s="477"/>
      <c r="CS43" s="477"/>
      <c r="CT43" s="477"/>
      <c r="CU43" s="477"/>
      <c r="CV43" s="477"/>
      <c r="CW43" s="477"/>
      <c r="CX43" s="477"/>
      <c r="CY43" s="477"/>
      <c r="CZ43" s="477"/>
      <c r="DA43" s="477"/>
      <c r="DB43" s="477"/>
      <c r="DD43" s="501"/>
      <c r="DE43" s="501"/>
      <c r="DF43" s="501"/>
      <c r="DG43" s="477"/>
      <c r="DH43" s="477"/>
      <c r="DI43" s="477"/>
      <c r="DJ43" s="477"/>
      <c r="DK43" s="477"/>
      <c r="DL43" s="477"/>
      <c r="DM43" s="477"/>
      <c r="DN43" s="477"/>
      <c r="DO43" s="477"/>
      <c r="DP43" s="477"/>
      <c r="DQ43" s="477"/>
    </row>
    <row r="44" spans="1:121" hidden="1" outlineLevel="1">
      <c r="A44" s="502" t="s">
        <v>297</v>
      </c>
      <c r="B44" s="503" t="s">
        <v>298</v>
      </c>
      <c r="C44" s="504">
        <f>SUM(C45+C49+C54)</f>
        <v>0</v>
      </c>
      <c r="D44" s="504">
        <f t="shared" ref="D44:AE44" si="88">SUM(D45+D49+D54)</f>
        <v>0</v>
      </c>
      <c r="E44" s="504">
        <f t="shared" si="88"/>
        <v>0</v>
      </c>
      <c r="F44" s="504">
        <f t="shared" si="88"/>
        <v>0</v>
      </c>
      <c r="G44" s="504">
        <f t="shared" si="88"/>
        <v>0</v>
      </c>
      <c r="H44" s="504">
        <f t="shared" si="88"/>
        <v>0</v>
      </c>
      <c r="I44" s="504">
        <f t="shared" si="88"/>
        <v>0</v>
      </c>
      <c r="J44" s="504">
        <f t="shared" si="88"/>
        <v>0</v>
      </c>
      <c r="K44" s="504">
        <f t="shared" si="88"/>
        <v>0</v>
      </c>
      <c r="L44" s="504">
        <f t="shared" si="88"/>
        <v>0</v>
      </c>
      <c r="M44" s="504">
        <f t="shared" si="88"/>
        <v>0</v>
      </c>
      <c r="N44" s="504">
        <f t="shared" si="88"/>
        <v>0</v>
      </c>
      <c r="O44" s="504">
        <f t="shared" si="88"/>
        <v>0</v>
      </c>
      <c r="P44" s="504">
        <f t="shared" si="88"/>
        <v>0</v>
      </c>
      <c r="R44" s="504">
        <f t="shared" si="88"/>
        <v>0</v>
      </c>
      <c r="S44" s="504">
        <f t="shared" si="88"/>
        <v>0</v>
      </c>
      <c r="T44" s="504">
        <f t="shared" si="88"/>
        <v>0</v>
      </c>
      <c r="U44" s="504">
        <f t="shared" si="88"/>
        <v>0</v>
      </c>
      <c r="V44" s="504">
        <f t="shared" si="88"/>
        <v>0</v>
      </c>
      <c r="W44" s="504">
        <f t="shared" si="88"/>
        <v>0</v>
      </c>
      <c r="X44" s="504">
        <f t="shared" si="88"/>
        <v>0</v>
      </c>
      <c r="Y44" s="504">
        <f t="shared" si="88"/>
        <v>0</v>
      </c>
      <c r="Z44" s="504">
        <f t="shared" si="88"/>
        <v>0</v>
      </c>
      <c r="AA44" s="504">
        <f t="shared" si="88"/>
        <v>0</v>
      </c>
      <c r="AB44" s="504">
        <f t="shared" si="88"/>
        <v>0</v>
      </c>
      <c r="AC44" s="504">
        <f t="shared" si="88"/>
        <v>0</v>
      </c>
      <c r="AD44" s="504">
        <f t="shared" si="88"/>
        <v>0</v>
      </c>
      <c r="AE44" s="504">
        <f t="shared" si="88"/>
        <v>0</v>
      </c>
      <c r="AG44" s="504">
        <f t="shared" ref="AG44:AT44" si="89">SUM(AG45+AG49+AG54)</f>
        <v>0</v>
      </c>
      <c r="AH44" s="504">
        <f t="shared" si="89"/>
        <v>0</v>
      </c>
      <c r="AI44" s="504">
        <f t="shared" si="89"/>
        <v>0</v>
      </c>
      <c r="AJ44" s="504">
        <f t="shared" si="89"/>
        <v>0</v>
      </c>
      <c r="AK44" s="504">
        <f t="shared" si="89"/>
        <v>0</v>
      </c>
      <c r="AL44" s="504">
        <f t="shared" si="89"/>
        <v>0</v>
      </c>
      <c r="AM44" s="504">
        <f t="shared" si="89"/>
        <v>0</v>
      </c>
      <c r="AN44" s="504">
        <f t="shared" si="89"/>
        <v>0</v>
      </c>
      <c r="AO44" s="504">
        <f t="shared" si="89"/>
        <v>0</v>
      </c>
      <c r="AP44" s="504">
        <f t="shared" si="89"/>
        <v>0</v>
      </c>
      <c r="AQ44" s="504">
        <f t="shared" si="89"/>
        <v>0</v>
      </c>
      <c r="AR44" s="504">
        <f t="shared" si="89"/>
        <v>0</v>
      </c>
      <c r="AS44" s="504">
        <f t="shared" si="89"/>
        <v>0</v>
      </c>
      <c r="AT44" s="504">
        <f t="shared" si="89"/>
        <v>0</v>
      </c>
      <c r="AV44" s="504">
        <f t="shared" ref="AV44:BI44" si="90">SUM(AV45+AV49+AV54)</f>
        <v>0</v>
      </c>
      <c r="AW44" s="504">
        <f t="shared" si="90"/>
        <v>0</v>
      </c>
      <c r="AX44" s="504">
        <f t="shared" si="90"/>
        <v>0</v>
      </c>
      <c r="AY44" s="504">
        <f t="shared" si="90"/>
        <v>0</v>
      </c>
      <c r="AZ44" s="504">
        <f t="shared" si="90"/>
        <v>0</v>
      </c>
      <c r="BA44" s="504">
        <f t="shared" si="90"/>
        <v>0</v>
      </c>
      <c r="BB44" s="504">
        <f t="shared" si="90"/>
        <v>0</v>
      </c>
      <c r="BC44" s="504">
        <f t="shared" si="90"/>
        <v>0</v>
      </c>
      <c r="BD44" s="504">
        <f t="shared" si="90"/>
        <v>0</v>
      </c>
      <c r="BE44" s="504">
        <f t="shared" si="90"/>
        <v>0</v>
      </c>
      <c r="BF44" s="504">
        <f t="shared" si="90"/>
        <v>0</v>
      </c>
      <c r="BG44" s="504">
        <f t="shared" si="90"/>
        <v>0</v>
      </c>
      <c r="BH44" s="504">
        <f t="shared" si="90"/>
        <v>0</v>
      </c>
      <c r="BI44" s="504">
        <f t="shared" si="90"/>
        <v>0</v>
      </c>
      <c r="BK44" s="504">
        <f t="shared" ref="BK44:BX44" si="91">SUM(BK45+BK49+BK54)</f>
        <v>0</v>
      </c>
      <c r="BL44" s="504">
        <f t="shared" si="91"/>
        <v>0</v>
      </c>
      <c r="BM44" s="504">
        <f t="shared" si="91"/>
        <v>0</v>
      </c>
      <c r="BN44" s="504">
        <f t="shared" si="91"/>
        <v>0</v>
      </c>
      <c r="BO44" s="504">
        <f t="shared" si="91"/>
        <v>0</v>
      </c>
      <c r="BP44" s="504">
        <f t="shared" si="91"/>
        <v>0</v>
      </c>
      <c r="BQ44" s="504">
        <f t="shared" si="91"/>
        <v>0</v>
      </c>
      <c r="BR44" s="504">
        <f t="shared" si="91"/>
        <v>0</v>
      </c>
      <c r="BS44" s="504">
        <f t="shared" si="91"/>
        <v>0</v>
      </c>
      <c r="BT44" s="504">
        <f t="shared" si="91"/>
        <v>0</v>
      </c>
      <c r="BU44" s="504">
        <f t="shared" si="91"/>
        <v>0</v>
      </c>
      <c r="BV44" s="504">
        <f t="shared" si="91"/>
        <v>0</v>
      </c>
      <c r="BW44" s="504">
        <f t="shared" si="91"/>
        <v>0</v>
      </c>
      <c r="BX44" s="504">
        <f t="shared" si="91"/>
        <v>0</v>
      </c>
      <c r="BZ44" s="504">
        <f t="shared" ref="BZ44:CM44" si="92">SUM(BZ45+BZ49+BZ54)</f>
        <v>0</v>
      </c>
      <c r="CA44" s="504">
        <f t="shared" si="92"/>
        <v>0</v>
      </c>
      <c r="CB44" s="504">
        <f t="shared" si="92"/>
        <v>0</v>
      </c>
      <c r="CC44" s="504">
        <f t="shared" si="92"/>
        <v>0</v>
      </c>
      <c r="CD44" s="504">
        <f t="shared" si="92"/>
        <v>0</v>
      </c>
      <c r="CE44" s="504">
        <f t="shared" si="92"/>
        <v>0</v>
      </c>
      <c r="CF44" s="504">
        <f t="shared" si="92"/>
        <v>0</v>
      </c>
      <c r="CG44" s="504">
        <f t="shared" si="92"/>
        <v>0</v>
      </c>
      <c r="CH44" s="504">
        <f t="shared" si="92"/>
        <v>0</v>
      </c>
      <c r="CI44" s="504">
        <f t="shared" si="92"/>
        <v>0</v>
      </c>
      <c r="CJ44" s="504">
        <f t="shared" si="92"/>
        <v>0</v>
      </c>
      <c r="CK44" s="504">
        <f t="shared" si="92"/>
        <v>0</v>
      </c>
      <c r="CL44" s="504">
        <f t="shared" si="92"/>
        <v>0</v>
      </c>
      <c r="CM44" s="504">
        <f t="shared" si="92"/>
        <v>0</v>
      </c>
      <c r="CO44" s="504">
        <f t="shared" ref="CO44:DB44" si="93">SUM(CO45+CO49+CO54)</f>
        <v>0</v>
      </c>
      <c r="CP44" s="504">
        <f t="shared" si="93"/>
        <v>0</v>
      </c>
      <c r="CQ44" s="504">
        <f t="shared" si="93"/>
        <v>0</v>
      </c>
      <c r="CR44" s="504">
        <f t="shared" si="93"/>
        <v>0</v>
      </c>
      <c r="CS44" s="504">
        <f t="shared" si="93"/>
        <v>0</v>
      </c>
      <c r="CT44" s="504">
        <f t="shared" si="93"/>
        <v>0</v>
      </c>
      <c r="CU44" s="504">
        <f t="shared" si="93"/>
        <v>0</v>
      </c>
      <c r="CV44" s="504">
        <f t="shared" si="93"/>
        <v>0</v>
      </c>
      <c r="CW44" s="504">
        <f t="shared" si="93"/>
        <v>0</v>
      </c>
      <c r="CX44" s="504">
        <f t="shared" si="93"/>
        <v>0</v>
      </c>
      <c r="CY44" s="504">
        <f t="shared" si="93"/>
        <v>0</v>
      </c>
      <c r="CZ44" s="504">
        <f t="shared" si="93"/>
        <v>0</v>
      </c>
      <c r="DA44" s="504">
        <f t="shared" si="93"/>
        <v>0</v>
      </c>
      <c r="DB44" s="504">
        <f t="shared" si="93"/>
        <v>0</v>
      </c>
      <c r="DD44" s="504">
        <f t="shared" ref="DD44:DQ44" si="94">SUM(DD45+DD49+DD54)</f>
        <v>0</v>
      </c>
      <c r="DE44" s="504">
        <f t="shared" si="94"/>
        <v>0</v>
      </c>
      <c r="DF44" s="504">
        <f t="shared" si="94"/>
        <v>0</v>
      </c>
      <c r="DG44" s="504">
        <f t="shared" si="94"/>
        <v>0</v>
      </c>
      <c r="DH44" s="504">
        <f t="shared" si="94"/>
        <v>0</v>
      </c>
      <c r="DI44" s="504">
        <f t="shared" si="94"/>
        <v>0</v>
      </c>
      <c r="DJ44" s="504">
        <f t="shared" si="94"/>
        <v>0</v>
      </c>
      <c r="DK44" s="504">
        <f t="shared" si="94"/>
        <v>0</v>
      </c>
      <c r="DL44" s="504">
        <f t="shared" si="94"/>
        <v>0</v>
      </c>
      <c r="DM44" s="504">
        <f t="shared" si="94"/>
        <v>0</v>
      </c>
      <c r="DN44" s="504">
        <f t="shared" si="94"/>
        <v>0</v>
      </c>
      <c r="DO44" s="504">
        <f t="shared" si="94"/>
        <v>0</v>
      </c>
      <c r="DP44" s="504">
        <f t="shared" si="94"/>
        <v>0</v>
      </c>
      <c r="DQ44" s="504">
        <f t="shared" si="94"/>
        <v>0</v>
      </c>
    </row>
    <row r="45" spans="1:121" hidden="1" outlineLevel="1">
      <c r="A45" s="502" t="s">
        <v>218</v>
      </c>
      <c r="B45" s="503" t="s">
        <v>299</v>
      </c>
      <c r="C45" s="504">
        <f>SUM(C46:C48)</f>
        <v>0</v>
      </c>
      <c r="D45" s="504">
        <f t="shared" ref="D45:AE45" si="95">SUM(D46:D48)</f>
        <v>0</v>
      </c>
      <c r="E45" s="504">
        <f t="shared" si="95"/>
        <v>0</v>
      </c>
      <c r="F45" s="504">
        <f t="shared" si="95"/>
        <v>0</v>
      </c>
      <c r="G45" s="504">
        <f t="shared" si="95"/>
        <v>0</v>
      </c>
      <c r="H45" s="504">
        <f t="shared" si="95"/>
        <v>0</v>
      </c>
      <c r="I45" s="504">
        <f t="shared" si="95"/>
        <v>0</v>
      </c>
      <c r="J45" s="504">
        <f t="shared" si="95"/>
        <v>0</v>
      </c>
      <c r="K45" s="504">
        <f t="shared" si="95"/>
        <v>0</v>
      </c>
      <c r="L45" s="504">
        <f t="shared" si="95"/>
        <v>0</v>
      </c>
      <c r="M45" s="504">
        <f t="shared" si="95"/>
        <v>0</v>
      </c>
      <c r="N45" s="504">
        <f t="shared" si="95"/>
        <v>0</v>
      </c>
      <c r="O45" s="504">
        <f t="shared" si="95"/>
        <v>0</v>
      </c>
      <c r="P45" s="504">
        <f t="shared" si="95"/>
        <v>0</v>
      </c>
      <c r="R45" s="504">
        <f t="shared" si="95"/>
        <v>0</v>
      </c>
      <c r="S45" s="504">
        <f t="shared" si="95"/>
        <v>0</v>
      </c>
      <c r="T45" s="504">
        <f t="shared" si="95"/>
        <v>0</v>
      </c>
      <c r="U45" s="504">
        <f t="shared" si="95"/>
        <v>0</v>
      </c>
      <c r="V45" s="504">
        <f t="shared" si="95"/>
        <v>0</v>
      </c>
      <c r="W45" s="504">
        <f t="shared" si="95"/>
        <v>0</v>
      </c>
      <c r="X45" s="504">
        <f t="shared" si="95"/>
        <v>0</v>
      </c>
      <c r="Y45" s="504">
        <f t="shared" si="95"/>
        <v>0</v>
      </c>
      <c r="Z45" s="504">
        <f t="shared" si="95"/>
        <v>0</v>
      </c>
      <c r="AA45" s="504">
        <f t="shared" si="95"/>
        <v>0</v>
      </c>
      <c r="AB45" s="504">
        <f t="shared" si="95"/>
        <v>0</v>
      </c>
      <c r="AC45" s="504">
        <f t="shared" si="95"/>
        <v>0</v>
      </c>
      <c r="AD45" s="504">
        <f t="shared" si="95"/>
        <v>0</v>
      </c>
      <c r="AE45" s="504">
        <f t="shared" si="95"/>
        <v>0</v>
      </c>
      <c r="AG45" s="504">
        <f t="shared" ref="AG45:AT45" si="96">SUM(AG46:AG48)</f>
        <v>0</v>
      </c>
      <c r="AH45" s="504">
        <f t="shared" si="96"/>
        <v>0</v>
      </c>
      <c r="AI45" s="504">
        <f t="shared" si="96"/>
        <v>0</v>
      </c>
      <c r="AJ45" s="504">
        <f t="shared" si="96"/>
        <v>0</v>
      </c>
      <c r="AK45" s="504">
        <f t="shared" si="96"/>
        <v>0</v>
      </c>
      <c r="AL45" s="504">
        <f t="shared" si="96"/>
        <v>0</v>
      </c>
      <c r="AM45" s="504">
        <f t="shared" si="96"/>
        <v>0</v>
      </c>
      <c r="AN45" s="504">
        <f t="shared" si="96"/>
        <v>0</v>
      </c>
      <c r="AO45" s="504">
        <f t="shared" si="96"/>
        <v>0</v>
      </c>
      <c r="AP45" s="504">
        <f t="shared" si="96"/>
        <v>0</v>
      </c>
      <c r="AQ45" s="504">
        <f t="shared" si="96"/>
        <v>0</v>
      </c>
      <c r="AR45" s="504">
        <f t="shared" si="96"/>
        <v>0</v>
      </c>
      <c r="AS45" s="504">
        <f t="shared" si="96"/>
        <v>0</v>
      </c>
      <c r="AT45" s="504">
        <f t="shared" si="96"/>
        <v>0</v>
      </c>
      <c r="AV45" s="504">
        <f t="shared" ref="AV45:BI45" si="97">SUM(AV46:AV48)</f>
        <v>0</v>
      </c>
      <c r="AW45" s="504">
        <f t="shared" si="97"/>
        <v>0</v>
      </c>
      <c r="AX45" s="504">
        <f t="shared" si="97"/>
        <v>0</v>
      </c>
      <c r="AY45" s="504">
        <f t="shared" si="97"/>
        <v>0</v>
      </c>
      <c r="AZ45" s="504">
        <f t="shared" si="97"/>
        <v>0</v>
      </c>
      <c r="BA45" s="504">
        <f t="shared" si="97"/>
        <v>0</v>
      </c>
      <c r="BB45" s="504">
        <f t="shared" si="97"/>
        <v>0</v>
      </c>
      <c r="BC45" s="504">
        <f t="shared" si="97"/>
        <v>0</v>
      </c>
      <c r="BD45" s="504">
        <f t="shared" si="97"/>
        <v>0</v>
      </c>
      <c r="BE45" s="504">
        <f t="shared" si="97"/>
        <v>0</v>
      </c>
      <c r="BF45" s="504">
        <f t="shared" si="97"/>
        <v>0</v>
      </c>
      <c r="BG45" s="504">
        <f t="shared" si="97"/>
        <v>0</v>
      </c>
      <c r="BH45" s="504">
        <f t="shared" si="97"/>
        <v>0</v>
      </c>
      <c r="BI45" s="504">
        <f t="shared" si="97"/>
        <v>0</v>
      </c>
      <c r="BK45" s="504">
        <f t="shared" ref="BK45:BX45" si="98">SUM(BK46:BK48)</f>
        <v>0</v>
      </c>
      <c r="BL45" s="504">
        <f t="shared" si="98"/>
        <v>0</v>
      </c>
      <c r="BM45" s="504">
        <f t="shared" si="98"/>
        <v>0</v>
      </c>
      <c r="BN45" s="504">
        <f t="shared" si="98"/>
        <v>0</v>
      </c>
      <c r="BO45" s="504">
        <f t="shared" si="98"/>
        <v>0</v>
      </c>
      <c r="BP45" s="504">
        <f t="shared" si="98"/>
        <v>0</v>
      </c>
      <c r="BQ45" s="504">
        <f t="shared" si="98"/>
        <v>0</v>
      </c>
      <c r="BR45" s="504">
        <f t="shared" si="98"/>
        <v>0</v>
      </c>
      <c r="BS45" s="504">
        <f t="shared" si="98"/>
        <v>0</v>
      </c>
      <c r="BT45" s="504">
        <f t="shared" si="98"/>
        <v>0</v>
      </c>
      <c r="BU45" s="504">
        <f t="shared" si="98"/>
        <v>0</v>
      </c>
      <c r="BV45" s="504">
        <f t="shared" si="98"/>
        <v>0</v>
      </c>
      <c r="BW45" s="504">
        <f t="shared" si="98"/>
        <v>0</v>
      </c>
      <c r="BX45" s="504">
        <f t="shared" si="98"/>
        <v>0</v>
      </c>
      <c r="BZ45" s="504">
        <f t="shared" ref="BZ45:CM45" si="99">SUM(BZ46:BZ48)</f>
        <v>0</v>
      </c>
      <c r="CA45" s="504">
        <f t="shared" si="99"/>
        <v>0</v>
      </c>
      <c r="CB45" s="504">
        <f t="shared" si="99"/>
        <v>0</v>
      </c>
      <c r="CC45" s="504">
        <f t="shared" si="99"/>
        <v>0</v>
      </c>
      <c r="CD45" s="504">
        <f t="shared" si="99"/>
        <v>0</v>
      </c>
      <c r="CE45" s="504">
        <f t="shared" si="99"/>
        <v>0</v>
      </c>
      <c r="CF45" s="504">
        <f t="shared" si="99"/>
        <v>0</v>
      </c>
      <c r="CG45" s="504">
        <f t="shared" si="99"/>
        <v>0</v>
      </c>
      <c r="CH45" s="504">
        <f t="shared" si="99"/>
        <v>0</v>
      </c>
      <c r="CI45" s="504">
        <f t="shared" si="99"/>
        <v>0</v>
      </c>
      <c r="CJ45" s="504">
        <f t="shared" si="99"/>
        <v>0</v>
      </c>
      <c r="CK45" s="504">
        <f t="shared" si="99"/>
        <v>0</v>
      </c>
      <c r="CL45" s="504">
        <f t="shared" si="99"/>
        <v>0</v>
      </c>
      <c r="CM45" s="504">
        <f t="shared" si="99"/>
        <v>0</v>
      </c>
      <c r="CO45" s="504">
        <f t="shared" ref="CO45:DB45" si="100">SUM(CO46:CO48)</f>
        <v>0</v>
      </c>
      <c r="CP45" s="504">
        <f t="shared" si="100"/>
        <v>0</v>
      </c>
      <c r="CQ45" s="504">
        <f t="shared" si="100"/>
        <v>0</v>
      </c>
      <c r="CR45" s="504">
        <f t="shared" si="100"/>
        <v>0</v>
      </c>
      <c r="CS45" s="504">
        <f t="shared" si="100"/>
        <v>0</v>
      </c>
      <c r="CT45" s="504">
        <f t="shared" si="100"/>
        <v>0</v>
      </c>
      <c r="CU45" s="504">
        <f t="shared" si="100"/>
        <v>0</v>
      </c>
      <c r="CV45" s="504">
        <f t="shared" si="100"/>
        <v>0</v>
      </c>
      <c r="CW45" s="504">
        <f t="shared" si="100"/>
        <v>0</v>
      </c>
      <c r="CX45" s="504">
        <f t="shared" si="100"/>
        <v>0</v>
      </c>
      <c r="CY45" s="504">
        <f t="shared" si="100"/>
        <v>0</v>
      </c>
      <c r="CZ45" s="504">
        <f t="shared" si="100"/>
        <v>0</v>
      </c>
      <c r="DA45" s="504">
        <f t="shared" si="100"/>
        <v>0</v>
      </c>
      <c r="DB45" s="504">
        <f t="shared" si="100"/>
        <v>0</v>
      </c>
      <c r="DD45" s="504">
        <f t="shared" ref="DD45:DQ45" si="101">SUM(DD46:DD48)</f>
        <v>0</v>
      </c>
      <c r="DE45" s="504">
        <f t="shared" si="101"/>
        <v>0</v>
      </c>
      <c r="DF45" s="504">
        <f t="shared" si="101"/>
        <v>0</v>
      </c>
      <c r="DG45" s="504">
        <f t="shared" si="101"/>
        <v>0</v>
      </c>
      <c r="DH45" s="504">
        <f t="shared" si="101"/>
        <v>0</v>
      </c>
      <c r="DI45" s="504">
        <f t="shared" si="101"/>
        <v>0</v>
      </c>
      <c r="DJ45" s="504">
        <f t="shared" si="101"/>
        <v>0</v>
      </c>
      <c r="DK45" s="504">
        <f t="shared" si="101"/>
        <v>0</v>
      </c>
      <c r="DL45" s="504">
        <f t="shared" si="101"/>
        <v>0</v>
      </c>
      <c r="DM45" s="504">
        <f t="shared" si="101"/>
        <v>0</v>
      </c>
      <c r="DN45" s="504">
        <f t="shared" si="101"/>
        <v>0</v>
      </c>
      <c r="DO45" s="504">
        <f t="shared" si="101"/>
        <v>0</v>
      </c>
      <c r="DP45" s="504">
        <f t="shared" si="101"/>
        <v>0</v>
      </c>
      <c r="DQ45" s="504">
        <f t="shared" si="101"/>
        <v>0</v>
      </c>
    </row>
    <row r="46" spans="1:121" ht="27.6" hidden="1" outlineLevel="1">
      <c r="A46" s="507" t="s">
        <v>2</v>
      </c>
      <c r="B46" s="508" t="s">
        <v>300</v>
      </c>
      <c r="C46" s="509"/>
      <c r="D46" s="510"/>
      <c r="E46" s="510"/>
      <c r="F46" s="510"/>
      <c r="G46" s="511">
        <f>C46+D46-E46+F46</f>
        <v>0</v>
      </c>
      <c r="H46" s="510"/>
      <c r="I46" s="510"/>
      <c r="J46" s="510"/>
      <c r="K46" s="510"/>
      <c r="L46" s="510"/>
      <c r="M46" s="510"/>
      <c r="N46" s="511">
        <f>H46+I46-J46+K46-L46+M46</f>
        <v>0</v>
      </c>
      <c r="O46" s="510"/>
      <c r="P46" s="510"/>
      <c r="R46" s="510"/>
      <c r="S46" s="510"/>
      <c r="T46" s="510"/>
      <c r="U46" s="510"/>
      <c r="V46" s="511">
        <f>R46+S46-T46+U46</f>
        <v>0</v>
      </c>
      <c r="W46" s="510"/>
      <c r="X46" s="510"/>
      <c r="Y46" s="510"/>
      <c r="Z46" s="510"/>
      <c r="AA46" s="510"/>
      <c r="AB46" s="510"/>
      <c r="AC46" s="511">
        <f>W46+X46-Y46+Z46-AA46+AB46</f>
        <v>0</v>
      </c>
      <c r="AD46" s="510"/>
      <c r="AE46" s="510"/>
      <c r="AG46" s="510"/>
      <c r="AH46" s="510"/>
      <c r="AI46" s="510"/>
      <c r="AJ46" s="510"/>
      <c r="AK46" s="511">
        <f>AG46+AH46-AI46+AJ46</f>
        <v>0</v>
      </c>
      <c r="AL46" s="510"/>
      <c r="AM46" s="510"/>
      <c r="AN46" s="510"/>
      <c r="AO46" s="510"/>
      <c r="AP46" s="510"/>
      <c r="AQ46" s="510"/>
      <c r="AR46" s="511">
        <f>AL46+AM46-AN46+AO46-AP46+AQ46</f>
        <v>0</v>
      </c>
      <c r="AS46" s="510"/>
      <c r="AT46" s="510"/>
      <c r="AV46" s="510"/>
      <c r="AW46" s="510"/>
      <c r="AX46" s="510"/>
      <c r="AY46" s="510"/>
      <c r="AZ46" s="511">
        <f>AV46+AW46-AX46+AY46</f>
        <v>0</v>
      </c>
      <c r="BA46" s="510"/>
      <c r="BB46" s="510"/>
      <c r="BC46" s="510"/>
      <c r="BD46" s="510"/>
      <c r="BE46" s="510"/>
      <c r="BF46" s="510"/>
      <c r="BG46" s="511">
        <f>BA46+BB46-BC46+BD46-BE46+BF46</f>
        <v>0</v>
      </c>
      <c r="BH46" s="510"/>
      <c r="BI46" s="510"/>
      <c r="BK46" s="510"/>
      <c r="BL46" s="510"/>
      <c r="BM46" s="510"/>
      <c r="BN46" s="510"/>
      <c r="BO46" s="511">
        <f>BK46+BL46-BM46+BN46</f>
        <v>0</v>
      </c>
      <c r="BP46" s="510"/>
      <c r="BQ46" s="510"/>
      <c r="BR46" s="510"/>
      <c r="BS46" s="510"/>
      <c r="BT46" s="510"/>
      <c r="BU46" s="510"/>
      <c r="BV46" s="511">
        <f>BP46+BQ46-BR46+BS46-BT46+BU46</f>
        <v>0</v>
      </c>
      <c r="BW46" s="510"/>
      <c r="BX46" s="510"/>
      <c r="BZ46" s="510"/>
      <c r="CA46" s="510"/>
      <c r="CB46" s="510"/>
      <c r="CC46" s="510"/>
      <c r="CD46" s="511">
        <f>BZ46+CA46-CB46+CC46</f>
        <v>0</v>
      </c>
      <c r="CE46" s="510"/>
      <c r="CF46" s="510"/>
      <c r="CG46" s="510"/>
      <c r="CH46" s="510"/>
      <c r="CI46" s="510"/>
      <c r="CJ46" s="510"/>
      <c r="CK46" s="511">
        <f>CE46+CF46-CG46+CH46-CI46+CJ46</f>
        <v>0</v>
      </c>
      <c r="CL46" s="510"/>
      <c r="CM46" s="510"/>
      <c r="CO46" s="510"/>
      <c r="CP46" s="510"/>
      <c r="CQ46" s="510"/>
      <c r="CR46" s="510"/>
      <c r="CS46" s="511">
        <f>CO46+CP46-CQ46+CR46</f>
        <v>0</v>
      </c>
      <c r="CT46" s="510"/>
      <c r="CU46" s="510"/>
      <c r="CV46" s="510"/>
      <c r="CW46" s="510"/>
      <c r="CX46" s="510"/>
      <c r="CY46" s="510"/>
      <c r="CZ46" s="511">
        <f>CT46+CU46-CV46+CW46-CX46+CY46</f>
        <v>0</v>
      </c>
      <c r="DA46" s="510"/>
      <c r="DB46" s="510"/>
      <c r="DD46" s="510"/>
      <c r="DE46" s="510"/>
      <c r="DF46" s="510"/>
      <c r="DG46" s="510"/>
      <c r="DH46" s="511">
        <f>DD46+DE46-DF46+DG46</f>
        <v>0</v>
      </c>
      <c r="DI46" s="510"/>
      <c r="DJ46" s="510"/>
      <c r="DK46" s="510"/>
      <c r="DL46" s="510"/>
      <c r="DM46" s="510"/>
      <c r="DN46" s="510"/>
      <c r="DO46" s="511">
        <f>DI46+DJ46-DK46+DL46-DM46+DN46</f>
        <v>0</v>
      </c>
      <c r="DP46" s="510"/>
      <c r="DQ46" s="510"/>
    </row>
    <row r="47" spans="1:121" hidden="1" outlineLevel="1">
      <c r="A47" s="514" t="s">
        <v>3</v>
      </c>
      <c r="B47" s="515" t="s">
        <v>301</v>
      </c>
      <c r="C47" s="516"/>
      <c r="D47" s="517"/>
      <c r="E47" s="517"/>
      <c r="F47" s="517"/>
      <c r="G47" s="504">
        <f>C47+D47-E47+F47</f>
        <v>0</v>
      </c>
      <c r="H47" s="517"/>
      <c r="I47" s="517"/>
      <c r="J47" s="517"/>
      <c r="K47" s="517"/>
      <c r="L47" s="517"/>
      <c r="M47" s="517"/>
      <c r="N47" s="511">
        <f>H47+I47-J47+K47-L47+M47</f>
        <v>0</v>
      </c>
      <c r="O47" s="517"/>
      <c r="P47" s="517"/>
      <c r="R47" s="517"/>
      <c r="S47" s="517"/>
      <c r="T47" s="517"/>
      <c r="U47" s="517"/>
      <c r="V47" s="504">
        <f>R47+S47-T47+U47</f>
        <v>0</v>
      </c>
      <c r="W47" s="517"/>
      <c r="X47" s="517"/>
      <c r="Y47" s="517"/>
      <c r="Z47" s="517"/>
      <c r="AA47" s="517"/>
      <c r="AB47" s="517"/>
      <c r="AC47" s="511">
        <f>W47+X47-Y47+Z47-AA47+AB47</f>
        <v>0</v>
      </c>
      <c r="AD47" s="517"/>
      <c r="AE47" s="517"/>
      <c r="AG47" s="517"/>
      <c r="AH47" s="517"/>
      <c r="AI47" s="517"/>
      <c r="AJ47" s="517"/>
      <c r="AK47" s="504">
        <f>AG47+AH47-AI47+AJ47</f>
        <v>0</v>
      </c>
      <c r="AL47" s="517"/>
      <c r="AM47" s="517"/>
      <c r="AN47" s="517"/>
      <c r="AO47" s="517"/>
      <c r="AP47" s="517"/>
      <c r="AQ47" s="517"/>
      <c r="AR47" s="511">
        <f>AL47+AM47-AN47+AO47-AP47+AQ47</f>
        <v>0</v>
      </c>
      <c r="AS47" s="517"/>
      <c r="AT47" s="517"/>
      <c r="AV47" s="517"/>
      <c r="AW47" s="517"/>
      <c r="AX47" s="517"/>
      <c r="AY47" s="517"/>
      <c r="AZ47" s="504">
        <f>AV47+AW47-AX47+AY47</f>
        <v>0</v>
      </c>
      <c r="BA47" s="517"/>
      <c r="BB47" s="517"/>
      <c r="BC47" s="517"/>
      <c r="BD47" s="517"/>
      <c r="BE47" s="517"/>
      <c r="BF47" s="517"/>
      <c r="BG47" s="511">
        <f>BA47+BB47-BC47+BD47-BE47+BF47</f>
        <v>0</v>
      </c>
      <c r="BH47" s="517"/>
      <c r="BI47" s="517"/>
      <c r="BK47" s="517"/>
      <c r="BL47" s="517"/>
      <c r="BM47" s="517"/>
      <c r="BN47" s="517"/>
      <c r="BO47" s="504">
        <f>BK47+BL47-BM47+BN47</f>
        <v>0</v>
      </c>
      <c r="BP47" s="517"/>
      <c r="BQ47" s="517"/>
      <c r="BR47" s="517"/>
      <c r="BS47" s="517"/>
      <c r="BT47" s="517"/>
      <c r="BU47" s="517"/>
      <c r="BV47" s="511">
        <f>BP47+BQ47-BR47+BS47-BT47+BU47</f>
        <v>0</v>
      </c>
      <c r="BW47" s="517"/>
      <c r="BX47" s="517"/>
      <c r="BZ47" s="517"/>
      <c r="CA47" s="517"/>
      <c r="CB47" s="517"/>
      <c r="CC47" s="517"/>
      <c r="CD47" s="504">
        <f>BZ47+CA47-CB47+CC47</f>
        <v>0</v>
      </c>
      <c r="CE47" s="517"/>
      <c r="CF47" s="517"/>
      <c r="CG47" s="517"/>
      <c r="CH47" s="517"/>
      <c r="CI47" s="517"/>
      <c r="CJ47" s="517"/>
      <c r="CK47" s="511">
        <f>CE47+CF47-CG47+CH47-CI47+CJ47</f>
        <v>0</v>
      </c>
      <c r="CL47" s="517"/>
      <c r="CM47" s="517"/>
      <c r="CO47" s="517"/>
      <c r="CP47" s="517"/>
      <c r="CQ47" s="517"/>
      <c r="CR47" s="517"/>
      <c r="CS47" s="504">
        <f>CO47+CP47-CQ47+CR47</f>
        <v>0</v>
      </c>
      <c r="CT47" s="517"/>
      <c r="CU47" s="517"/>
      <c r="CV47" s="517"/>
      <c r="CW47" s="517"/>
      <c r="CX47" s="517"/>
      <c r="CY47" s="517"/>
      <c r="CZ47" s="511">
        <f>CT47+CU47-CV47+CW47-CX47+CY47</f>
        <v>0</v>
      </c>
      <c r="DA47" s="517"/>
      <c r="DB47" s="517"/>
      <c r="DD47" s="517"/>
      <c r="DE47" s="517"/>
      <c r="DF47" s="517"/>
      <c r="DG47" s="517"/>
      <c r="DH47" s="504">
        <f>DD47+DE47-DF47+DG47</f>
        <v>0</v>
      </c>
      <c r="DI47" s="517"/>
      <c r="DJ47" s="517"/>
      <c r="DK47" s="517"/>
      <c r="DL47" s="517"/>
      <c r="DM47" s="517"/>
      <c r="DN47" s="517"/>
      <c r="DO47" s="511">
        <f>DI47+DJ47-DK47+DL47-DM47+DN47</f>
        <v>0</v>
      </c>
      <c r="DP47" s="517"/>
      <c r="DQ47" s="517"/>
    </row>
    <row r="48" spans="1:121" hidden="1" outlineLevel="1">
      <c r="A48" s="514" t="s">
        <v>4</v>
      </c>
      <c r="B48" s="515" t="s">
        <v>302</v>
      </c>
      <c r="C48" s="516"/>
      <c r="D48" s="517"/>
      <c r="E48" s="517"/>
      <c r="F48" s="517"/>
      <c r="G48" s="504">
        <f>C48+D48-E48+F48</f>
        <v>0</v>
      </c>
      <c r="H48" s="517"/>
      <c r="I48" s="517"/>
      <c r="J48" s="517"/>
      <c r="K48" s="517"/>
      <c r="L48" s="517"/>
      <c r="M48" s="517"/>
      <c r="N48" s="511">
        <f>H48+I48-J48+K48-L48+M48</f>
        <v>0</v>
      </c>
      <c r="O48" s="517"/>
      <c r="P48" s="517"/>
      <c r="R48" s="517"/>
      <c r="S48" s="517"/>
      <c r="T48" s="517"/>
      <c r="U48" s="517"/>
      <c r="V48" s="504">
        <f>R48+S48-T48+U48</f>
        <v>0</v>
      </c>
      <c r="W48" s="517"/>
      <c r="X48" s="517"/>
      <c r="Y48" s="517"/>
      <c r="Z48" s="517"/>
      <c r="AA48" s="517"/>
      <c r="AB48" s="517"/>
      <c r="AC48" s="511">
        <f>W48+X48-Y48+Z48-AA48+AB48</f>
        <v>0</v>
      </c>
      <c r="AD48" s="517"/>
      <c r="AE48" s="517"/>
      <c r="AG48" s="517"/>
      <c r="AH48" s="517"/>
      <c r="AI48" s="517"/>
      <c r="AJ48" s="517"/>
      <c r="AK48" s="504">
        <f>AG48+AH48-AI48+AJ48</f>
        <v>0</v>
      </c>
      <c r="AL48" s="517"/>
      <c r="AM48" s="517"/>
      <c r="AN48" s="517"/>
      <c r="AO48" s="517"/>
      <c r="AP48" s="517"/>
      <c r="AQ48" s="517"/>
      <c r="AR48" s="511">
        <f>AL48+AM48-AN48+AO48-AP48+AQ48</f>
        <v>0</v>
      </c>
      <c r="AS48" s="517"/>
      <c r="AT48" s="517"/>
      <c r="AV48" s="517"/>
      <c r="AW48" s="517"/>
      <c r="AX48" s="517"/>
      <c r="AY48" s="517"/>
      <c r="AZ48" s="504">
        <f>AV48+AW48-AX48+AY48</f>
        <v>0</v>
      </c>
      <c r="BA48" s="517"/>
      <c r="BB48" s="517"/>
      <c r="BC48" s="517"/>
      <c r="BD48" s="517"/>
      <c r="BE48" s="517"/>
      <c r="BF48" s="517"/>
      <c r="BG48" s="511">
        <f>BA48+BB48-BC48+BD48-BE48+BF48</f>
        <v>0</v>
      </c>
      <c r="BH48" s="517"/>
      <c r="BI48" s="517"/>
      <c r="BK48" s="517"/>
      <c r="BL48" s="517"/>
      <c r="BM48" s="517"/>
      <c r="BN48" s="517"/>
      <c r="BO48" s="504">
        <f>BK48+BL48-BM48+BN48</f>
        <v>0</v>
      </c>
      <c r="BP48" s="517"/>
      <c r="BQ48" s="517"/>
      <c r="BR48" s="517"/>
      <c r="BS48" s="517"/>
      <c r="BT48" s="517"/>
      <c r="BU48" s="517"/>
      <c r="BV48" s="511">
        <f>BP48+BQ48-BR48+BS48-BT48+BU48</f>
        <v>0</v>
      </c>
      <c r="BW48" s="517"/>
      <c r="BX48" s="517"/>
      <c r="BZ48" s="517"/>
      <c r="CA48" s="517"/>
      <c r="CB48" s="517"/>
      <c r="CC48" s="517"/>
      <c r="CD48" s="504">
        <f>BZ48+CA48-CB48+CC48</f>
        <v>0</v>
      </c>
      <c r="CE48" s="517"/>
      <c r="CF48" s="517"/>
      <c r="CG48" s="517"/>
      <c r="CH48" s="517"/>
      <c r="CI48" s="517"/>
      <c r="CJ48" s="517"/>
      <c r="CK48" s="511">
        <f>CE48+CF48-CG48+CH48-CI48+CJ48</f>
        <v>0</v>
      </c>
      <c r="CL48" s="517"/>
      <c r="CM48" s="517"/>
      <c r="CO48" s="517"/>
      <c r="CP48" s="517"/>
      <c r="CQ48" s="517"/>
      <c r="CR48" s="517"/>
      <c r="CS48" s="504">
        <f>CO48+CP48-CQ48+CR48</f>
        <v>0</v>
      </c>
      <c r="CT48" s="517"/>
      <c r="CU48" s="517"/>
      <c r="CV48" s="517"/>
      <c r="CW48" s="517"/>
      <c r="CX48" s="517"/>
      <c r="CY48" s="517"/>
      <c r="CZ48" s="511">
        <f>CT48+CU48-CV48+CW48-CX48+CY48</f>
        <v>0</v>
      </c>
      <c r="DA48" s="517"/>
      <c r="DB48" s="517"/>
      <c r="DD48" s="517"/>
      <c r="DE48" s="517"/>
      <c r="DF48" s="517"/>
      <c r="DG48" s="517"/>
      <c r="DH48" s="504">
        <f>DD48+DE48-DF48+DG48</f>
        <v>0</v>
      </c>
      <c r="DI48" s="517"/>
      <c r="DJ48" s="517"/>
      <c r="DK48" s="517"/>
      <c r="DL48" s="517"/>
      <c r="DM48" s="517"/>
      <c r="DN48" s="517"/>
      <c r="DO48" s="511">
        <f>DI48+DJ48-DK48+DL48-DM48+DN48</f>
        <v>0</v>
      </c>
      <c r="DP48" s="517"/>
      <c r="DQ48" s="517"/>
    </row>
    <row r="49" spans="1:121" hidden="1" outlineLevel="1">
      <c r="A49" s="502" t="s">
        <v>227</v>
      </c>
      <c r="B49" s="503" t="s">
        <v>303</v>
      </c>
      <c r="C49" s="504">
        <f t="shared" ref="C49:AD49" si="102">SUM(C50:C53)</f>
        <v>0</v>
      </c>
      <c r="D49" s="504">
        <f t="shared" si="102"/>
        <v>0</v>
      </c>
      <c r="E49" s="504">
        <f t="shared" si="102"/>
        <v>0</v>
      </c>
      <c r="F49" s="504">
        <f t="shared" si="102"/>
        <v>0</v>
      </c>
      <c r="G49" s="504">
        <f t="shared" si="102"/>
        <v>0</v>
      </c>
      <c r="H49" s="504">
        <f t="shared" si="102"/>
        <v>0</v>
      </c>
      <c r="I49" s="504">
        <f t="shared" si="102"/>
        <v>0</v>
      </c>
      <c r="J49" s="504">
        <f t="shared" si="102"/>
        <v>0</v>
      </c>
      <c r="K49" s="504">
        <f t="shared" si="102"/>
        <v>0</v>
      </c>
      <c r="L49" s="504">
        <f t="shared" si="102"/>
        <v>0</v>
      </c>
      <c r="M49" s="504">
        <f t="shared" si="102"/>
        <v>0</v>
      </c>
      <c r="N49" s="504">
        <f t="shared" si="102"/>
        <v>0</v>
      </c>
      <c r="O49" s="504">
        <f t="shared" si="102"/>
        <v>0</v>
      </c>
      <c r="P49" s="504">
        <f t="shared" si="102"/>
        <v>0</v>
      </c>
      <c r="R49" s="504">
        <f t="shared" si="102"/>
        <v>0</v>
      </c>
      <c r="S49" s="504">
        <f t="shared" si="102"/>
        <v>0</v>
      </c>
      <c r="T49" s="504">
        <f t="shared" si="102"/>
        <v>0</v>
      </c>
      <c r="U49" s="504">
        <f t="shared" si="102"/>
        <v>0</v>
      </c>
      <c r="V49" s="504">
        <f t="shared" si="102"/>
        <v>0</v>
      </c>
      <c r="W49" s="504">
        <f t="shared" si="102"/>
        <v>0</v>
      </c>
      <c r="X49" s="504">
        <f t="shared" si="102"/>
        <v>0</v>
      </c>
      <c r="Y49" s="504">
        <f t="shared" si="102"/>
        <v>0</v>
      </c>
      <c r="Z49" s="504">
        <f t="shared" si="102"/>
        <v>0</v>
      </c>
      <c r="AA49" s="504">
        <f t="shared" si="102"/>
        <v>0</v>
      </c>
      <c r="AB49" s="504">
        <f t="shared" si="102"/>
        <v>0</v>
      </c>
      <c r="AC49" s="504">
        <f t="shared" si="102"/>
        <v>0</v>
      </c>
      <c r="AD49" s="504">
        <f t="shared" si="102"/>
        <v>0</v>
      </c>
      <c r="AE49" s="504">
        <f>SUM(AE50:AE53)</f>
        <v>0</v>
      </c>
      <c r="AG49" s="504">
        <f t="shared" ref="AG49:AS49" si="103">SUM(AG50:AG53)</f>
        <v>0</v>
      </c>
      <c r="AH49" s="504">
        <f t="shared" si="103"/>
        <v>0</v>
      </c>
      <c r="AI49" s="504">
        <f t="shared" si="103"/>
        <v>0</v>
      </c>
      <c r="AJ49" s="504">
        <f t="shared" si="103"/>
        <v>0</v>
      </c>
      <c r="AK49" s="504">
        <f t="shared" si="103"/>
        <v>0</v>
      </c>
      <c r="AL49" s="504">
        <f t="shared" si="103"/>
        <v>0</v>
      </c>
      <c r="AM49" s="504">
        <f t="shared" si="103"/>
        <v>0</v>
      </c>
      <c r="AN49" s="504">
        <f t="shared" si="103"/>
        <v>0</v>
      </c>
      <c r="AO49" s="504">
        <f t="shared" si="103"/>
        <v>0</v>
      </c>
      <c r="AP49" s="504">
        <f t="shared" si="103"/>
        <v>0</v>
      </c>
      <c r="AQ49" s="504">
        <f t="shared" si="103"/>
        <v>0</v>
      </c>
      <c r="AR49" s="504">
        <f t="shared" si="103"/>
        <v>0</v>
      </c>
      <c r="AS49" s="504">
        <f t="shared" si="103"/>
        <v>0</v>
      </c>
      <c r="AT49" s="504">
        <f>SUM(AT50:AT53)</f>
        <v>0</v>
      </c>
      <c r="AV49" s="504">
        <f t="shared" ref="AV49:BH49" si="104">SUM(AV50:AV53)</f>
        <v>0</v>
      </c>
      <c r="AW49" s="504">
        <f t="shared" si="104"/>
        <v>0</v>
      </c>
      <c r="AX49" s="504">
        <f t="shared" si="104"/>
        <v>0</v>
      </c>
      <c r="AY49" s="504">
        <f t="shared" si="104"/>
        <v>0</v>
      </c>
      <c r="AZ49" s="504">
        <f t="shared" si="104"/>
        <v>0</v>
      </c>
      <c r="BA49" s="504">
        <f t="shared" si="104"/>
        <v>0</v>
      </c>
      <c r="BB49" s="504">
        <f t="shared" si="104"/>
        <v>0</v>
      </c>
      <c r="BC49" s="504">
        <f t="shared" si="104"/>
        <v>0</v>
      </c>
      <c r="BD49" s="504">
        <f t="shared" si="104"/>
        <v>0</v>
      </c>
      <c r="BE49" s="504">
        <f t="shared" si="104"/>
        <v>0</v>
      </c>
      <c r="BF49" s="504">
        <f t="shared" si="104"/>
        <v>0</v>
      </c>
      <c r="BG49" s="504">
        <f t="shared" si="104"/>
        <v>0</v>
      </c>
      <c r="BH49" s="504">
        <f t="shared" si="104"/>
        <v>0</v>
      </c>
      <c r="BI49" s="504">
        <f>SUM(BI50:BI53)</f>
        <v>0</v>
      </c>
      <c r="BK49" s="504">
        <f t="shared" ref="BK49:BW49" si="105">SUM(BK50:BK53)</f>
        <v>0</v>
      </c>
      <c r="BL49" s="504">
        <f t="shared" si="105"/>
        <v>0</v>
      </c>
      <c r="BM49" s="504">
        <f t="shared" si="105"/>
        <v>0</v>
      </c>
      <c r="BN49" s="504">
        <f t="shared" si="105"/>
        <v>0</v>
      </c>
      <c r="BO49" s="504">
        <f t="shared" si="105"/>
        <v>0</v>
      </c>
      <c r="BP49" s="504">
        <f t="shared" si="105"/>
        <v>0</v>
      </c>
      <c r="BQ49" s="504">
        <f t="shared" si="105"/>
        <v>0</v>
      </c>
      <c r="BR49" s="504">
        <f t="shared" si="105"/>
        <v>0</v>
      </c>
      <c r="BS49" s="504">
        <f t="shared" si="105"/>
        <v>0</v>
      </c>
      <c r="BT49" s="504">
        <f t="shared" si="105"/>
        <v>0</v>
      </c>
      <c r="BU49" s="504">
        <f t="shared" si="105"/>
        <v>0</v>
      </c>
      <c r="BV49" s="504">
        <f t="shared" si="105"/>
        <v>0</v>
      </c>
      <c r="BW49" s="504">
        <f t="shared" si="105"/>
        <v>0</v>
      </c>
      <c r="BX49" s="504">
        <f>SUM(BX50:BX53)</f>
        <v>0</v>
      </c>
      <c r="BZ49" s="504">
        <f t="shared" ref="BZ49:CL49" si="106">SUM(BZ50:BZ53)</f>
        <v>0</v>
      </c>
      <c r="CA49" s="504">
        <f t="shared" si="106"/>
        <v>0</v>
      </c>
      <c r="CB49" s="504">
        <f t="shared" si="106"/>
        <v>0</v>
      </c>
      <c r="CC49" s="504">
        <f t="shared" si="106"/>
        <v>0</v>
      </c>
      <c r="CD49" s="504">
        <f t="shared" si="106"/>
        <v>0</v>
      </c>
      <c r="CE49" s="504">
        <f t="shared" si="106"/>
        <v>0</v>
      </c>
      <c r="CF49" s="504">
        <f t="shared" si="106"/>
        <v>0</v>
      </c>
      <c r="CG49" s="504">
        <f t="shared" si="106"/>
        <v>0</v>
      </c>
      <c r="CH49" s="504">
        <f t="shared" si="106"/>
        <v>0</v>
      </c>
      <c r="CI49" s="504">
        <f t="shared" si="106"/>
        <v>0</v>
      </c>
      <c r="CJ49" s="504">
        <f t="shared" si="106"/>
        <v>0</v>
      </c>
      <c r="CK49" s="504">
        <f t="shared" si="106"/>
        <v>0</v>
      </c>
      <c r="CL49" s="504">
        <f t="shared" si="106"/>
        <v>0</v>
      </c>
      <c r="CM49" s="504">
        <f>SUM(CM50:CM53)</f>
        <v>0</v>
      </c>
      <c r="CO49" s="504">
        <f t="shared" ref="CO49:DA49" si="107">SUM(CO50:CO53)</f>
        <v>0</v>
      </c>
      <c r="CP49" s="504">
        <f t="shared" si="107"/>
        <v>0</v>
      </c>
      <c r="CQ49" s="504">
        <f t="shared" si="107"/>
        <v>0</v>
      </c>
      <c r="CR49" s="504">
        <f t="shared" si="107"/>
        <v>0</v>
      </c>
      <c r="CS49" s="504">
        <f t="shared" si="107"/>
        <v>0</v>
      </c>
      <c r="CT49" s="504">
        <f t="shared" si="107"/>
        <v>0</v>
      </c>
      <c r="CU49" s="504">
        <f t="shared" si="107"/>
        <v>0</v>
      </c>
      <c r="CV49" s="504">
        <f t="shared" si="107"/>
        <v>0</v>
      </c>
      <c r="CW49" s="504">
        <f t="shared" si="107"/>
        <v>0</v>
      </c>
      <c r="CX49" s="504">
        <f t="shared" si="107"/>
        <v>0</v>
      </c>
      <c r="CY49" s="504">
        <f t="shared" si="107"/>
        <v>0</v>
      </c>
      <c r="CZ49" s="504">
        <f t="shared" si="107"/>
        <v>0</v>
      </c>
      <c r="DA49" s="504">
        <f t="shared" si="107"/>
        <v>0</v>
      </c>
      <c r="DB49" s="504">
        <f>SUM(DB50:DB53)</f>
        <v>0</v>
      </c>
      <c r="DD49" s="504">
        <f t="shared" ref="DD49:DP49" si="108">SUM(DD50:DD53)</f>
        <v>0</v>
      </c>
      <c r="DE49" s="504">
        <f t="shared" si="108"/>
        <v>0</v>
      </c>
      <c r="DF49" s="504">
        <f t="shared" si="108"/>
        <v>0</v>
      </c>
      <c r="DG49" s="504">
        <f t="shared" si="108"/>
        <v>0</v>
      </c>
      <c r="DH49" s="504">
        <f t="shared" si="108"/>
        <v>0</v>
      </c>
      <c r="DI49" s="504">
        <f t="shared" si="108"/>
        <v>0</v>
      </c>
      <c r="DJ49" s="504">
        <f t="shared" si="108"/>
        <v>0</v>
      </c>
      <c r="DK49" s="504">
        <f t="shared" si="108"/>
        <v>0</v>
      </c>
      <c r="DL49" s="504">
        <f t="shared" si="108"/>
        <v>0</v>
      </c>
      <c r="DM49" s="504">
        <f t="shared" si="108"/>
        <v>0</v>
      </c>
      <c r="DN49" s="504">
        <f t="shared" si="108"/>
        <v>0</v>
      </c>
      <c r="DO49" s="504">
        <f t="shared" si="108"/>
        <v>0</v>
      </c>
      <c r="DP49" s="504">
        <f t="shared" si="108"/>
        <v>0</v>
      </c>
      <c r="DQ49" s="504">
        <f>SUM(DQ50:DQ53)</f>
        <v>0</v>
      </c>
    </row>
    <row r="50" spans="1:121" ht="27.6" hidden="1" outlineLevel="1">
      <c r="A50" s="514" t="s">
        <v>2</v>
      </c>
      <c r="B50" s="515" t="s">
        <v>304</v>
      </c>
      <c r="C50" s="516"/>
      <c r="D50" s="517"/>
      <c r="E50" s="517"/>
      <c r="F50" s="517"/>
      <c r="G50" s="504">
        <f>C50+D50-E50+F50</f>
        <v>0</v>
      </c>
      <c r="H50" s="517"/>
      <c r="I50" s="517"/>
      <c r="J50" s="517"/>
      <c r="K50" s="517"/>
      <c r="L50" s="517"/>
      <c r="M50" s="517"/>
      <c r="N50" s="511">
        <f>H50+I50-J50+K50-L50+M50</f>
        <v>0</v>
      </c>
      <c r="O50" s="517"/>
      <c r="P50" s="517"/>
      <c r="R50" s="517"/>
      <c r="S50" s="517"/>
      <c r="T50" s="517"/>
      <c r="U50" s="517"/>
      <c r="V50" s="504">
        <f>R50+S50-T50+U50</f>
        <v>0</v>
      </c>
      <c r="W50" s="517"/>
      <c r="X50" s="517"/>
      <c r="Y50" s="517"/>
      <c r="Z50" s="517"/>
      <c r="AA50" s="517"/>
      <c r="AB50" s="517"/>
      <c r="AC50" s="511">
        <f>W50+X50-Y50+Z50-AA50+AB50</f>
        <v>0</v>
      </c>
      <c r="AD50" s="517"/>
      <c r="AE50" s="517"/>
      <c r="AG50" s="517"/>
      <c r="AH50" s="517"/>
      <c r="AI50" s="517"/>
      <c r="AJ50" s="517"/>
      <c r="AK50" s="504">
        <f>AG50+AH50-AI50+AJ50</f>
        <v>0</v>
      </c>
      <c r="AL50" s="517"/>
      <c r="AM50" s="517"/>
      <c r="AN50" s="517"/>
      <c r="AO50" s="517"/>
      <c r="AP50" s="517"/>
      <c r="AQ50" s="517"/>
      <c r="AR50" s="511">
        <f>AL50+AM50-AN50+AO50-AP50+AQ50</f>
        <v>0</v>
      </c>
      <c r="AS50" s="517"/>
      <c r="AT50" s="517"/>
      <c r="AV50" s="517"/>
      <c r="AW50" s="517"/>
      <c r="AX50" s="517"/>
      <c r="AY50" s="517"/>
      <c r="AZ50" s="504">
        <f>AV50+AW50-AX50+AY50</f>
        <v>0</v>
      </c>
      <c r="BA50" s="517"/>
      <c r="BB50" s="517"/>
      <c r="BC50" s="517"/>
      <c r="BD50" s="517"/>
      <c r="BE50" s="517"/>
      <c r="BF50" s="517"/>
      <c r="BG50" s="511">
        <f>BA50+BB50-BC50+BD50-BE50+BF50</f>
        <v>0</v>
      </c>
      <c r="BH50" s="517"/>
      <c r="BI50" s="517"/>
      <c r="BK50" s="517"/>
      <c r="BL50" s="517"/>
      <c r="BM50" s="517"/>
      <c r="BN50" s="517"/>
      <c r="BO50" s="504">
        <f>BK50+BL50-BM50+BN50</f>
        <v>0</v>
      </c>
      <c r="BP50" s="517"/>
      <c r="BQ50" s="517"/>
      <c r="BR50" s="517"/>
      <c r="BS50" s="517"/>
      <c r="BT50" s="517"/>
      <c r="BU50" s="517"/>
      <c r="BV50" s="511">
        <f>BP50+BQ50-BR50+BS50-BT50+BU50</f>
        <v>0</v>
      </c>
      <c r="BW50" s="517"/>
      <c r="BX50" s="517"/>
      <c r="BZ50" s="517"/>
      <c r="CA50" s="517"/>
      <c r="CB50" s="517"/>
      <c r="CC50" s="517"/>
      <c r="CD50" s="504">
        <f>BZ50+CA50-CB50+CC50</f>
        <v>0</v>
      </c>
      <c r="CE50" s="517"/>
      <c r="CF50" s="517"/>
      <c r="CG50" s="517"/>
      <c r="CH50" s="517"/>
      <c r="CI50" s="517"/>
      <c r="CJ50" s="517"/>
      <c r="CK50" s="511">
        <f>CE50+CF50-CG50+CH50-CI50+CJ50</f>
        <v>0</v>
      </c>
      <c r="CL50" s="517"/>
      <c r="CM50" s="517"/>
      <c r="CO50" s="517"/>
      <c r="CP50" s="517"/>
      <c r="CQ50" s="517"/>
      <c r="CR50" s="517"/>
      <c r="CS50" s="504">
        <f>CO50+CP50-CQ50+CR50</f>
        <v>0</v>
      </c>
      <c r="CT50" s="517"/>
      <c r="CU50" s="517"/>
      <c r="CV50" s="517"/>
      <c r="CW50" s="517"/>
      <c r="CX50" s="517"/>
      <c r="CY50" s="517"/>
      <c r="CZ50" s="511">
        <f>CT50+CU50-CV50+CW50-CX50+CY50</f>
        <v>0</v>
      </c>
      <c r="DA50" s="517"/>
      <c r="DB50" s="517"/>
      <c r="DD50" s="517"/>
      <c r="DE50" s="517"/>
      <c r="DF50" s="517"/>
      <c r="DG50" s="517"/>
      <c r="DH50" s="504">
        <f>DD50+DE50-DF50+DG50</f>
        <v>0</v>
      </c>
      <c r="DI50" s="517"/>
      <c r="DJ50" s="517"/>
      <c r="DK50" s="517"/>
      <c r="DL50" s="517"/>
      <c r="DM50" s="517"/>
      <c r="DN50" s="517"/>
      <c r="DO50" s="511">
        <f>DI50+DJ50-DK50+DL50-DM50+DN50</f>
        <v>0</v>
      </c>
      <c r="DP50" s="517"/>
      <c r="DQ50" s="517"/>
    </row>
    <row r="51" spans="1:121" hidden="1" outlineLevel="1">
      <c r="A51" s="514" t="s">
        <v>3</v>
      </c>
      <c r="B51" s="515" t="s">
        <v>305</v>
      </c>
      <c r="C51" s="516"/>
      <c r="D51" s="517"/>
      <c r="E51" s="517"/>
      <c r="F51" s="517"/>
      <c r="G51" s="504">
        <f>C51+D51-E51+F51</f>
        <v>0</v>
      </c>
      <c r="H51" s="517"/>
      <c r="I51" s="517"/>
      <c r="J51" s="517"/>
      <c r="K51" s="517"/>
      <c r="L51" s="517"/>
      <c r="M51" s="517"/>
      <c r="N51" s="511">
        <f>H51+I51-J51+K51-L51+M51</f>
        <v>0</v>
      </c>
      <c r="O51" s="517"/>
      <c r="P51" s="517"/>
      <c r="R51" s="517"/>
      <c r="S51" s="517"/>
      <c r="T51" s="517"/>
      <c r="U51" s="517"/>
      <c r="V51" s="504">
        <f>R51+S51-T51+U51</f>
        <v>0</v>
      </c>
      <c r="W51" s="517"/>
      <c r="X51" s="517"/>
      <c r="Y51" s="517"/>
      <c r="Z51" s="517"/>
      <c r="AA51" s="517"/>
      <c r="AB51" s="517"/>
      <c r="AC51" s="511">
        <f>W51+X51-Y51+Z51-AA51+AB51</f>
        <v>0</v>
      </c>
      <c r="AD51" s="517"/>
      <c r="AE51" s="517"/>
      <c r="AG51" s="517"/>
      <c r="AH51" s="517"/>
      <c r="AI51" s="517"/>
      <c r="AJ51" s="517"/>
      <c r="AK51" s="504">
        <f>AG51+AH51-AI51+AJ51</f>
        <v>0</v>
      </c>
      <c r="AL51" s="517"/>
      <c r="AM51" s="517"/>
      <c r="AN51" s="517"/>
      <c r="AO51" s="517"/>
      <c r="AP51" s="517"/>
      <c r="AQ51" s="517"/>
      <c r="AR51" s="511">
        <f>AL51+AM51-AN51+AO51-AP51+AQ51</f>
        <v>0</v>
      </c>
      <c r="AS51" s="517"/>
      <c r="AT51" s="517"/>
      <c r="AV51" s="517"/>
      <c r="AW51" s="517"/>
      <c r="AX51" s="517"/>
      <c r="AY51" s="517"/>
      <c r="AZ51" s="504">
        <f>AV51+AW51-AX51+AY51</f>
        <v>0</v>
      </c>
      <c r="BA51" s="517"/>
      <c r="BB51" s="517"/>
      <c r="BC51" s="517"/>
      <c r="BD51" s="517"/>
      <c r="BE51" s="517"/>
      <c r="BF51" s="517"/>
      <c r="BG51" s="511">
        <f>BA51+BB51-BC51+BD51-BE51+BF51</f>
        <v>0</v>
      </c>
      <c r="BH51" s="517"/>
      <c r="BI51" s="517"/>
      <c r="BK51" s="517"/>
      <c r="BL51" s="517"/>
      <c r="BM51" s="517"/>
      <c r="BN51" s="517"/>
      <c r="BO51" s="504">
        <f>BK51+BL51-BM51+BN51</f>
        <v>0</v>
      </c>
      <c r="BP51" s="517"/>
      <c r="BQ51" s="517"/>
      <c r="BR51" s="517"/>
      <c r="BS51" s="517"/>
      <c r="BT51" s="517"/>
      <c r="BU51" s="517"/>
      <c r="BV51" s="511">
        <f>BP51+BQ51-BR51+BS51-BT51+BU51</f>
        <v>0</v>
      </c>
      <c r="BW51" s="517"/>
      <c r="BX51" s="517"/>
      <c r="BZ51" s="517"/>
      <c r="CA51" s="517"/>
      <c r="CB51" s="517"/>
      <c r="CC51" s="517"/>
      <c r="CD51" s="504">
        <f>BZ51+CA51-CB51+CC51</f>
        <v>0</v>
      </c>
      <c r="CE51" s="517"/>
      <c r="CF51" s="517"/>
      <c r="CG51" s="517"/>
      <c r="CH51" s="517"/>
      <c r="CI51" s="517"/>
      <c r="CJ51" s="517"/>
      <c r="CK51" s="511">
        <f>CE51+CF51-CG51+CH51-CI51+CJ51</f>
        <v>0</v>
      </c>
      <c r="CL51" s="517"/>
      <c r="CM51" s="517"/>
      <c r="CO51" s="517"/>
      <c r="CP51" s="517"/>
      <c r="CQ51" s="517"/>
      <c r="CR51" s="517"/>
      <c r="CS51" s="504">
        <f>CO51+CP51-CQ51+CR51</f>
        <v>0</v>
      </c>
      <c r="CT51" s="517"/>
      <c r="CU51" s="517"/>
      <c r="CV51" s="517"/>
      <c r="CW51" s="517"/>
      <c r="CX51" s="517"/>
      <c r="CY51" s="517"/>
      <c r="CZ51" s="511">
        <f>CT51+CU51-CV51+CW51-CX51+CY51</f>
        <v>0</v>
      </c>
      <c r="DA51" s="517"/>
      <c r="DB51" s="517"/>
      <c r="DD51" s="517"/>
      <c r="DE51" s="517"/>
      <c r="DF51" s="517"/>
      <c r="DG51" s="517"/>
      <c r="DH51" s="504">
        <f>DD51+DE51-DF51+DG51</f>
        <v>0</v>
      </c>
      <c r="DI51" s="517"/>
      <c r="DJ51" s="517"/>
      <c r="DK51" s="517"/>
      <c r="DL51" s="517"/>
      <c r="DM51" s="517"/>
      <c r="DN51" s="517"/>
      <c r="DO51" s="511">
        <f>DI51+DJ51-DK51+DL51-DM51+DN51</f>
        <v>0</v>
      </c>
      <c r="DP51" s="517"/>
      <c r="DQ51" s="517"/>
    </row>
    <row r="52" spans="1:121" hidden="1" outlineLevel="1">
      <c r="A52" s="514" t="s">
        <v>4</v>
      </c>
      <c r="B52" s="515" t="s">
        <v>306</v>
      </c>
      <c r="C52" s="516"/>
      <c r="D52" s="517"/>
      <c r="E52" s="517"/>
      <c r="F52" s="517"/>
      <c r="G52" s="504">
        <f>C52+D52-E52+F52</f>
        <v>0</v>
      </c>
      <c r="H52" s="517"/>
      <c r="I52" s="517"/>
      <c r="J52" s="517"/>
      <c r="K52" s="517"/>
      <c r="L52" s="517"/>
      <c r="M52" s="517"/>
      <c r="N52" s="511">
        <f>H52+I52-J52+K52-L52+M52</f>
        <v>0</v>
      </c>
      <c r="O52" s="517"/>
      <c r="P52" s="517"/>
      <c r="R52" s="517"/>
      <c r="S52" s="517"/>
      <c r="T52" s="517"/>
      <c r="U52" s="517"/>
      <c r="V52" s="504">
        <f>R52+S52-T52+U52</f>
        <v>0</v>
      </c>
      <c r="W52" s="517"/>
      <c r="X52" s="517"/>
      <c r="Y52" s="517"/>
      <c r="Z52" s="517"/>
      <c r="AA52" s="517"/>
      <c r="AB52" s="517"/>
      <c r="AC52" s="511">
        <f>W52+X52-Y52+Z52-AA52+AB52</f>
        <v>0</v>
      </c>
      <c r="AD52" s="517"/>
      <c r="AE52" s="517"/>
      <c r="AG52" s="517"/>
      <c r="AH52" s="517"/>
      <c r="AI52" s="517"/>
      <c r="AJ52" s="517"/>
      <c r="AK52" s="504">
        <f>AG52+AH52-AI52+AJ52</f>
        <v>0</v>
      </c>
      <c r="AL52" s="517"/>
      <c r="AM52" s="517"/>
      <c r="AN52" s="517"/>
      <c r="AO52" s="517"/>
      <c r="AP52" s="517"/>
      <c r="AQ52" s="517"/>
      <c r="AR52" s="511">
        <f>AL52+AM52-AN52+AO52-AP52+AQ52</f>
        <v>0</v>
      </c>
      <c r="AS52" s="517"/>
      <c r="AT52" s="517"/>
      <c r="AV52" s="517"/>
      <c r="AW52" s="517"/>
      <c r="AX52" s="517"/>
      <c r="AY52" s="517"/>
      <c r="AZ52" s="504">
        <f>AV52+AW52-AX52+AY52</f>
        <v>0</v>
      </c>
      <c r="BA52" s="517"/>
      <c r="BB52" s="517"/>
      <c r="BC52" s="517"/>
      <c r="BD52" s="517"/>
      <c r="BE52" s="517"/>
      <c r="BF52" s="517"/>
      <c r="BG52" s="511">
        <f>BA52+BB52-BC52+BD52-BE52+BF52</f>
        <v>0</v>
      </c>
      <c r="BH52" s="517"/>
      <c r="BI52" s="517"/>
      <c r="BK52" s="517"/>
      <c r="BL52" s="517"/>
      <c r="BM52" s="517"/>
      <c r="BN52" s="517"/>
      <c r="BO52" s="504">
        <f>BK52+BL52-BM52+BN52</f>
        <v>0</v>
      </c>
      <c r="BP52" s="517"/>
      <c r="BQ52" s="517"/>
      <c r="BR52" s="517"/>
      <c r="BS52" s="517"/>
      <c r="BT52" s="517"/>
      <c r="BU52" s="517"/>
      <c r="BV52" s="511">
        <f>BP52+BQ52-BR52+BS52-BT52+BU52</f>
        <v>0</v>
      </c>
      <c r="BW52" s="517"/>
      <c r="BX52" s="517"/>
      <c r="BZ52" s="517"/>
      <c r="CA52" s="517"/>
      <c r="CB52" s="517"/>
      <c r="CC52" s="517"/>
      <c r="CD52" s="504">
        <f>BZ52+CA52-CB52+CC52</f>
        <v>0</v>
      </c>
      <c r="CE52" s="517"/>
      <c r="CF52" s="517"/>
      <c r="CG52" s="517"/>
      <c r="CH52" s="517"/>
      <c r="CI52" s="517"/>
      <c r="CJ52" s="517"/>
      <c r="CK52" s="511">
        <f>CE52+CF52-CG52+CH52-CI52+CJ52</f>
        <v>0</v>
      </c>
      <c r="CL52" s="517"/>
      <c r="CM52" s="517"/>
      <c r="CO52" s="517"/>
      <c r="CP52" s="517"/>
      <c r="CQ52" s="517"/>
      <c r="CR52" s="517"/>
      <c r="CS52" s="504">
        <f>CO52+CP52-CQ52+CR52</f>
        <v>0</v>
      </c>
      <c r="CT52" s="517"/>
      <c r="CU52" s="517"/>
      <c r="CV52" s="517"/>
      <c r="CW52" s="517"/>
      <c r="CX52" s="517"/>
      <c r="CY52" s="517"/>
      <c r="CZ52" s="511">
        <f>CT52+CU52-CV52+CW52-CX52+CY52</f>
        <v>0</v>
      </c>
      <c r="DA52" s="517"/>
      <c r="DB52" s="517"/>
      <c r="DD52" s="517"/>
      <c r="DE52" s="517"/>
      <c r="DF52" s="517"/>
      <c r="DG52" s="517"/>
      <c r="DH52" s="504">
        <f>DD52+DE52-DF52+DG52</f>
        <v>0</v>
      </c>
      <c r="DI52" s="517"/>
      <c r="DJ52" s="517"/>
      <c r="DK52" s="517"/>
      <c r="DL52" s="517"/>
      <c r="DM52" s="517"/>
      <c r="DN52" s="517"/>
      <c r="DO52" s="511">
        <f>DI52+DJ52-DK52+DL52-DM52+DN52</f>
        <v>0</v>
      </c>
      <c r="DP52" s="517"/>
      <c r="DQ52" s="517"/>
    </row>
    <row r="53" spans="1:121" hidden="1" outlineLevel="1">
      <c r="A53" s="514" t="s">
        <v>11</v>
      </c>
      <c r="B53" s="515" t="s">
        <v>307</v>
      </c>
      <c r="C53" s="516"/>
      <c r="D53" s="517"/>
      <c r="E53" s="517"/>
      <c r="F53" s="517"/>
      <c r="G53" s="504">
        <f>C53+D53-E53+F53</f>
        <v>0</v>
      </c>
      <c r="H53" s="517"/>
      <c r="I53" s="517"/>
      <c r="J53" s="517"/>
      <c r="K53" s="517"/>
      <c r="L53" s="517"/>
      <c r="M53" s="517"/>
      <c r="N53" s="511">
        <f>H53+I53-J53+K53-L53+M53</f>
        <v>0</v>
      </c>
      <c r="O53" s="517"/>
      <c r="P53" s="517"/>
      <c r="R53" s="517"/>
      <c r="S53" s="517"/>
      <c r="T53" s="517"/>
      <c r="U53" s="517"/>
      <c r="V53" s="504">
        <f>R53+S53-T53+U53</f>
        <v>0</v>
      </c>
      <c r="W53" s="517"/>
      <c r="X53" s="517"/>
      <c r="Y53" s="517"/>
      <c r="Z53" s="517"/>
      <c r="AA53" s="517"/>
      <c r="AB53" s="517"/>
      <c r="AC53" s="511">
        <f>W53+X53-Y53+Z53-AA53+AB53</f>
        <v>0</v>
      </c>
      <c r="AD53" s="517"/>
      <c r="AE53" s="517"/>
      <c r="AG53" s="517"/>
      <c r="AH53" s="517"/>
      <c r="AI53" s="517"/>
      <c r="AJ53" s="517"/>
      <c r="AK53" s="504">
        <f>AG53+AH53-AI53+AJ53</f>
        <v>0</v>
      </c>
      <c r="AL53" s="517"/>
      <c r="AM53" s="517"/>
      <c r="AN53" s="517"/>
      <c r="AO53" s="517"/>
      <c r="AP53" s="517"/>
      <c r="AQ53" s="517"/>
      <c r="AR53" s="511">
        <f>AL53+AM53-AN53+AO53-AP53+AQ53</f>
        <v>0</v>
      </c>
      <c r="AS53" s="517"/>
      <c r="AT53" s="517"/>
      <c r="AV53" s="517"/>
      <c r="AW53" s="517"/>
      <c r="AX53" s="517"/>
      <c r="AY53" s="517"/>
      <c r="AZ53" s="504">
        <f>AV53+AW53-AX53+AY53</f>
        <v>0</v>
      </c>
      <c r="BA53" s="517"/>
      <c r="BB53" s="517"/>
      <c r="BC53" s="517"/>
      <c r="BD53" s="517"/>
      <c r="BE53" s="517"/>
      <c r="BF53" s="517"/>
      <c r="BG53" s="511">
        <f>BA53+BB53-BC53+BD53-BE53+BF53</f>
        <v>0</v>
      </c>
      <c r="BH53" s="517"/>
      <c r="BI53" s="517"/>
      <c r="BK53" s="517"/>
      <c r="BL53" s="517"/>
      <c r="BM53" s="517"/>
      <c r="BN53" s="517"/>
      <c r="BO53" s="504">
        <f>BK53+BL53-BM53+BN53</f>
        <v>0</v>
      </c>
      <c r="BP53" s="517"/>
      <c r="BQ53" s="517"/>
      <c r="BR53" s="517"/>
      <c r="BS53" s="517"/>
      <c r="BT53" s="517"/>
      <c r="BU53" s="517"/>
      <c r="BV53" s="511">
        <f>BP53+BQ53-BR53+BS53-BT53+BU53</f>
        <v>0</v>
      </c>
      <c r="BW53" s="517"/>
      <c r="BX53" s="517"/>
      <c r="BZ53" s="517"/>
      <c r="CA53" s="517"/>
      <c r="CB53" s="517"/>
      <c r="CC53" s="517"/>
      <c r="CD53" s="504">
        <f>BZ53+CA53-CB53+CC53</f>
        <v>0</v>
      </c>
      <c r="CE53" s="517"/>
      <c r="CF53" s="517"/>
      <c r="CG53" s="517"/>
      <c r="CH53" s="517"/>
      <c r="CI53" s="517"/>
      <c r="CJ53" s="517"/>
      <c r="CK53" s="511">
        <f>CE53+CF53-CG53+CH53-CI53+CJ53</f>
        <v>0</v>
      </c>
      <c r="CL53" s="517"/>
      <c r="CM53" s="517"/>
      <c r="CO53" s="517"/>
      <c r="CP53" s="517"/>
      <c r="CQ53" s="517"/>
      <c r="CR53" s="517"/>
      <c r="CS53" s="504">
        <f>CO53+CP53-CQ53+CR53</f>
        <v>0</v>
      </c>
      <c r="CT53" s="517"/>
      <c r="CU53" s="517"/>
      <c r="CV53" s="517"/>
      <c r="CW53" s="517"/>
      <c r="CX53" s="517"/>
      <c r="CY53" s="517"/>
      <c r="CZ53" s="511">
        <f>CT53+CU53-CV53+CW53-CX53+CY53</f>
        <v>0</v>
      </c>
      <c r="DA53" s="517"/>
      <c r="DB53" s="517"/>
      <c r="DD53" s="517"/>
      <c r="DE53" s="517"/>
      <c r="DF53" s="517"/>
      <c r="DG53" s="517"/>
      <c r="DH53" s="504">
        <f>DD53+DE53-DF53+DG53</f>
        <v>0</v>
      </c>
      <c r="DI53" s="517"/>
      <c r="DJ53" s="517"/>
      <c r="DK53" s="517"/>
      <c r="DL53" s="517"/>
      <c r="DM53" s="517"/>
      <c r="DN53" s="517"/>
      <c r="DO53" s="511">
        <f>DI53+DJ53-DK53+DL53-DM53+DN53</f>
        <v>0</v>
      </c>
      <c r="DP53" s="517"/>
      <c r="DQ53" s="517"/>
    </row>
    <row r="54" spans="1:121" ht="27.6" hidden="1" outlineLevel="1">
      <c r="A54" s="502" t="s">
        <v>229</v>
      </c>
      <c r="B54" s="503" t="s">
        <v>308</v>
      </c>
      <c r="C54" s="504">
        <f>SUM(C55:C60)</f>
        <v>0</v>
      </c>
      <c r="D54" s="504">
        <f t="shared" ref="D54:AE54" si="109">SUM(D55:D60)</f>
        <v>0</v>
      </c>
      <c r="E54" s="504">
        <f t="shared" si="109"/>
        <v>0</v>
      </c>
      <c r="F54" s="504">
        <f t="shared" si="109"/>
        <v>0</v>
      </c>
      <c r="G54" s="504">
        <f t="shared" si="109"/>
        <v>0</v>
      </c>
      <c r="H54" s="504">
        <f t="shared" si="109"/>
        <v>0</v>
      </c>
      <c r="I54" s="504">
        <f t="shared" si="109"/>
        <v>0</v>
      </c>
      <c r="J54" s="504">
        <f t="shared" si="109"/>
        <v>0</v>
      </c>
      <c r="K54" s="504">
        <f t="shared" si="109"/>
        <v>0</v>
      </c>
      <c r="L54" s="504">
        <f t="shared" si="109"/>
        <v>0</v>
      </c>
      <c r="M54" s="504">
        <f t="shared" si="109"/>
        <v>0</v>
      </c>
      <c r="N54" s="504">
        <f t="shared" si="109"/>
        <v>0</v>
      </c>
      <c r="O54" s="504">
        <f t="shared" si="109"/>
        <v>0</v>
      </c>
      <c r="P54" s="504">
        <f t="shared" si="109"/>
        <v>0</v>
      </c>
      <c r="R54" s="504">
        <f t="shared" si="109"/>
        <v>0</v>
      </c>
      <c r="S54" s="504">
        <f t="shared" si="109"/>
        <v>0</v>
      </c>
      <c r="T54" s="504">
        <f t="shared" si="109"/>
        <v>0</v>
      </c>
      <c r="U54" s="504">
        <f t="shared" si="109"/>
        <v>0</v>
      </c>
      <c r="V54" s="504">
        <f t="shared" si="109"/>
        <v>0</v>
      </c>
      <c r="W54" s="504">
        <f t="shared" si="109"/>
        <v>0</v>
      </c>
      <c r="X54" s="504">
        <f t="shared" si="109"/>
        <v>0</v>
      </c>
      <c r="Y54" s="504">
        <f t="shared" si="109"/>
        <v>0</v>
      </c>
      <c r="Z54" s="504">
        <f t="shared" si="109"/>
        <v>0</v>
      </c>
      <c r="AA54" s="504">
        <f t="shared" si="109"/>
        <v>0</v>
      </c>
      <c r="AB54" s="504">
        <f t="shared" si="109"/>
        <v>0</v>
      </c>
      <c r="AC54" s="504">
        <f t="shared" si="109"/>
        <v>0</v>
      </c>
      <c r="AD54" s="504">
        <f t="shared" si="109"/>
        <v>0</v>
      </c>
      <c r="AE54" s="504">
        <f t="shared" si="109"/>
        <v>0</v>
      </c>
      <c r="AG54" s="504">
        <f t="shared" ref="AG54:AT54" si="110">SUM(AG55:AG60)</f>
        <v>0</v>
      </c>
      <c r="AH54" s="504">
        <f t="shared" si="110"/>
        <v>0</v>
      </c>
      <c r="AI54" s="504">
        <f t="shared" si="110"/>
        <v>0</v>
      </c>
      <c r="AJ54" s="504">
        <f t="shared" si="110"/>
        <v>0</v>
      </c>
      <c r="AK54" s="504">
        <f t="shared" si="110"/>
        <v>0</v>
      </c>
      <c r="AL54" s="504">
        <f t="shared" si="110"/>
        <v>0</v>
      </c>
      <c r="AM54" s="504">
        <f t="shared" si="110"/>
        <v>0</v>
      </c>
      <c r="AN54" s="504">
        <f t="shared" si="110"/>
        <v>0</v>
      </c>
      <c r="AO54" s="504">
        <f t="shared" si="110"/>
        <v>0</v>
      </c>
      <c r="AP54" s="504">
        <f t="shared" si="110"/>
        <v>0</v>
      </c>
      <c r="AQ54" s="504">
        <f t="shared" si="110"/>
        <v>0</v>
      </c>
      <c r="AR54" s="504">
        <f t="shared" si="110"/>
        <v>0</v>
      </c>
      <c r="AS54" s="504">
        <f t="shared" si="110"/>
        <v>0</v>
      </c>
      <c r="AT54" s="504">
        <f t="shared" si="110"/>
        <v>0</v>
      </c>
      <c r="AV54" s="504">
        <f t="shared" ref="AV54:BI54" si="111">SUM(AV55:AV60)</f>
        <v>0</v>
      </c>
      <c r="AW54" s="504">
        <f t="shared" si="111"/>
        <v>0</v>
      </c>
      <c r="AX54" s="504">
        <f t="shared" si="111"/>
        <v>0</v>
      </c>
      <c r="AY54" s="504">
        <f t="shared" si="111"/>
        <v>0</v>
      </c>
      <c r="AZ54" s="504">
        <f t="shared" si="111"/>
        <v>0</v>
      </c>
      <c r="BA54" s="504">
        <f t="shared" si="111"/>
        <v>0</v>
      </c>
      <c r="BB54" s="504">
        <f t="shared" si="111"/>
        <v>0</v>
      </c>
      <c r="BC54" s="504">
        <f t="shared" si="111"/>
        <v>0</v>
      </c>
      <c r="BD54" s="504">
        <f t="shared" si="111"/>
        <v>0</v>
      </c>
      <c r="BE54" s="504">
        <f t="shared" si="111"/>
        <v>0</v>
      </c>
      <c r="BF54" s="504">
        <f t="shared" si="111"/>
        <v>0</v>
      </c>
      <c r="BG54" s="504">
        <f t="shared" si="111"/>
        <v>0</v>
      </c>
      <c r="BH54" s="504">
        <f t="shared" si="111"/>
        <v>0</v>
      </c>
      <c r="BI54" s="504">
        <f t="shared" si="111"/>
        <v>0</v>
      </c>
      <c r="BK54" s="504">
        <f t="shared" ref="BK54:BX54" si="112">SUM(BK55:BK60)</f>
        <v>0</v>
      </c>
      <c r="BL54" s="504">
        <f t="shared" si="112"/>
        <v>0</v>
      </c>
      <c r="BM54" s="504">
        <f t="shared" si="112"/>
        <v>0</v>
      </c>
      <c r="BN54" s="504">
        <f t="shared" si="112"/>
        <v>0</v>
      </c>
      <c r="BO54" s="504">
        <f t="shared" si="112"/>
        <v>0</v>
      </c>
      <c r="BP54" s="504">
        <f t="shared" si="112"/>
        <v>0</v>
      </c>
      <c r="BQ54" s="504">
        <f t="shared" si="112"/>
        <v>0</v>
      </c>
      <c r="BR54" s="504">
        <f t="shared" si="112"/>
        <v>0</v>
      </c>
      <c r="BS54" s="504">
        <f t="shared" si="112"/>
        <v>0</v>
      </c>
      <c r="BT54" s="504">
        <f t="shared" si="112"/>
        <v>0</v>
      </c>
      <c r="BU54" s="504">
        <f t="shared" si="112"/>
        <v>0</v>
      </c>
      <c r="BV54" s="504">
        <f t="shared" si="112"/>
        <v>0</v>
      </c>
      <c r="BW54" s="504">
        <f t="shared" si="112"/>
        <v>0</v>
      </c>
      <c r="BX54" s="504">
        <f t="shared" si="112"/>
        <v>0</v>
      </c>
      <c r="BZ54" s="504">
        <f t="shared" ref="BZ54:CM54" si="113">SUM(BZ55:BZ60)</f>
        <v>0</v>
      </c>
      <c r="CA54" s="504">
        <f t="shared" si="113"/>
        <v>0</v>
      </c>
      <c r="CB54" s="504">
        <f t="shared" si="113"/>
        <v>0</v>
      </c>
      <c r="CC54" s="504">
        <f t="shared" si="113"/>
        <v>0</v>
      </c>
      <c r="CD54" s="504">
        <f t="shared" si="113"/>
        <v>0</v>
      </c>
      <c r="CE54" s="504">
        <f t="shared" si="113"/>
        <v>0</v>
      </c>
      <c r="CF54" s="504">
        <f t="shared" si="113"/>
        <v>0</v>
      </c>
      <c r="CG54" s="504">
        <f t="shared" si="113"/>
        <v>0</v>
      </c>
      <c r="CH54" s="504">
        <f t="shared" si="113"/>
        <v>0</v>
      </c>
      <c r="CI54" s="504">
        <f t="shared" si="113"/>
        <v>0</v>
      </c>
      <c r="CJ54" s="504">
        <f t="shared" si="113"/>
        <v>0</v>
      </c>
      <c r="CK54" s="504">
        <f t="shared" si="113"/>
        <v>0</v>
      </c>
      <c r="CL54" s="504">
        <f t="shared" si="113"/>
        <v>0</v>
      </c>
      <c r="CM54" s="504">
        <f t="shared" si="113"/>
        <v>0</v>
      </c>
      <c r="CO54" s="504">
        <f t="shared" ref="CO54:DB54" si="114">SUM(CO55:CO60)</f>
        <v>0</v>
      </c>
      <c r="CP54" s="504">
        <f t="shared" si="114"/>
        <v>0</v>
      </c>
      <c r="CQ54" s="504">
        <f t="shared" si="114"/>
        <v>0</v>
      </c>
      <c r="CR54" s="504">
        <f t="shared" si="114"/>
        <v>0</v>
      </c>
      <c r="CS54" s="504">
        <f t="shared" si="114"/>
        <v>0</v>
      </c>
      <c r="CT54" s="504">
        <f t="shared" si="114"/>
        <v>0</v>
      </c>
      <c r="CU54" s="504">
        <f t="shared" si="114"/>
        <v>0</v>
      </c>
      <c r="CV54" s="504">
        <f t="shared" si="114"/>
        <v>0</v>
      </c>
      <c r="CW54" s="504">
        <f t="shared" si="114"/>
        <v>0</v>
      </c>
      <c r="CX54" s="504">
        <f t="shared" si="114"/>
        <v>0</v>
      </c>
      <c r="CY54" s="504">
        <f t="shared" si="114"/>
        <v>0</v>
      </c>
      <c r="CZ54" s="504">
        <f t="shared" si="114"/>
        <v>0</v>
      </c>
      <c r="DA54" s="504">
        <f t="shared" si="114"/>
        <v>0</v>
      </c>
      <c r="DB54" s="504">
        <f t="shared" si="114"/>
        <v>0</v>
      </c>
      <c r="DD54" s="504">
        <f t="shared" ref="DD54:DQ54" si="115">SUM(DD55:DD60)</f>
        <v>0</v>
      </c>
      <c r="DE54" s="504">
        <f t="shared" si="115"/>
        <v>0</v>
      </c>
      <c r="DF54" s="504">
        <f t="shared" si="115"/>
        <v>0</v>
      </c>
      <c r="DG54" s="504">
        <f t="shared" si="115"/>
        <v>0</v>
      </c>
      <c r="DH54" s="504">
        <f t="shared" si="115"/>
        <v>0</v>
      </c>
      <c r="DI54" s="504">
        <f t="shared" si="115"/>
        <v>0</v>
      </c>
      <c r="DJ54" s="504">
        <f t="shared" si="115"/>
        <v>0</v>
      </c>
      <c r="DK54" s="504">
        <f t="shared" si="115"/>
        <v>0</v>
      </c>
      <c r="DL54" s="504">
        <f t="shared" si="115"/>
        <v>0</v>
      </c>
      <c r="DM54" s="504">
        <f t="shared" si="115"/>
        <v>0</v>
      </c>
      <c r="DN54" s="504">
        <f t="shared" si="115"/>
        <v>0</v>
      </c>
      <c r="DO54" s="504">
        <f t="shared" si="115"/>
        <v>0</v>
      </c>
      <c r="DP54" s="504">
        <f t="shared" si="115"/>
        <v>0</v>
      </c>
      <c r="DQ54" s="504">
        <f t="shared" si="115"/>
        <v>0</v>
      </c>
    </row>
    <row r="55" spans="1:121" hidden="1" outlineLevel="1">
      <c r="A55" s="514" t="s">
        <v>2</v>
      </c>
      <c r="B55" s="515" t="s">
        <v>309</v>
      </c>
      <c r="C55" s="516"/>
      <c r="D55" s="517"/>
      <c r="E55" s="517"/>
      <c r="F55" s="517"/>
      <c r="G55" s="504">
        <f t="shared" ref="G55:G60" si="116">C55+D55-E55+F55</f>
        <v>0</v>
      </c>
      <c r="H55" s="517"/>
      <c r="I55" s="517"/>
      <c r="J55" s="517"/>
      <c r="K55" s="517"/>
      <c r="L55" s="517"/>
      <c r="M55" s="517"/>
      <c r="N55" s="511">
        <f t="shared" ref="N55:N60" si="117">H55+I55-J55+K55-L55+M55</f>
        <v>0</v>
      </c>
      <c r="O55" s="517"/>
      <c r="P55" s="517"/>
      <c r="R55" s="517"/>
      <c r="S55" s="517"/>
      <c r="T55" s="517"/>
      <c r="U55" s="517"/>
      <c r="V55" s="504">
        <f t="shared" ref="V55:V60" si="118">R55+S55-T55+U55</f>
        <v>0</v>
      </c>
      <c r="W55" s="517"/>
      <c r="X55" s="517"/>
      <c r="Y55" s="517"/>
      <c r="Z55" s="517"/>
      <c r="AA55" s="517"/>
      <c r="AB55" s="517"/>
      <c r="AC55" s="511">
        <f t="shared" ref="AC55:AC60" si="119">W55+X55-Y55+Z55-AA55+AB55</f>
        <v>0</v>
      </c>
      <c r="AD55" s="517"/>
      <c r="AE55" s="517"/>
      <c r="AG55" s="517"/>
      <c r="AH55" s="517"/>
      <c r="AI55" s="517"/>
      <c r="AJ55" s="517"/>
      <c r="AK55" s="504">
        <f t="shared" ref="AK55:AK60" si="120">AG55+AH55-AI55+AJ55</f>
        <v>0</v>
      </c>
      <c r="AL55" s="517"/>
      <c r="AM55" s="517"/>
      <c r="AN55" s="517"/>
      <c r="AO55" s="517"/>
      <c r="AP55" s="517"/>
      <c r="AQ55" s="517"/>
      <c r="AR55" s="511">
        <f t="shared" ref="AR55:AR60" si="121">AL55+AM55-AN55+AO55-AP55+AQ55</f>
        <v>0</v>
      </c>
      <c r="AS55" s="517"/>
      <c r="AT55" s="517"/>
      <c r="AV55" s="517"/>
      <c r="AW55" s="517"/>
      <c r="AX55" s="517"/>
      <c r="AY55" s="517"/>
      <c r="AZ55" s="504">
        <f t="shared" ref="AZ55:AZ60" si="122">AV55+AW55-AX55+AY55</f>
        <v>0</v>
      </c>
      <c r="BA55" s="517"/>
      <c r="BB55" s="517"/>
      <c r="BC55" s="517"/>
      <c r="BD55" s="517"/>
      <c r="BE55" s="517"/>
      <c r="BF55" s="517"/>
      <c r="BG55" s="511">
        <f t="shared" ref="BG55:BG60" si="123">BA55+BB55-BC55+BD55-BE55+BF55</f>
        <v>0</v>
      </c>
      <c r="BH55" s="517"/>
      <c r="BI55" s="517"/>
      <c r="BK55" s="517"/>
      <c r="BL55" s="517"/>
      <c r="BM55" s="517"/>
      <c r="BN55" s="517"/>
      <c r="BO55" s="504">
        <f t="shared" ref="BO55:BO60" si="124">BK55+BL55-BM55+BN55</f>
        <v>0</v>
      </c>
      <c r="BP55" s="517"/>
      <c r="BQ55" s="517"/>
      <c r="BR55" s="517"/>
      <c r="BS55" s="517"/>
      <c r="BT55" s="517"/>
      <c r="BU55" s="517"/>
      <c r="BV55" s="511">
        <f t="shared" ref="BV55:BV60" si="125">BP55+BQ55-BR55+BS55-BT55+BU55</f>
        <v>0</v>
      </c>
      <c r="BW55" s="517"/>
      <c r="BX55" s="517"/>
      <c r="BZ55" s="517"/>
      <c r="CA55" s="517"/>
      <c r="CB55" s="517"/>
      <c r="CC55" s="517"/>
      <c r="CD55" s="504">
        <f t="shared" ref="CD55:CD60" si="126">BZ55+CA55-CB55+CC55</f>
        <v>0</v>
      </c>
      <c r="CE55" s="517"/>
      <c r="CF55" s="517"/>
      <c r="CG55" s="517"/>
      <c r="CH55" s="517"/>
      <c r="CI55" s="517"/>
      <c r="CJ55" s="517"/>
      <c r="CK55" s="511">
        <f t="shared" ref="CK55:CK60" si="127">CE55+CF55-CG55+CH55-CI55+CJ55</f>
        <v>0</v>
      </c>
      <c r="CL55" s="517"/>
      <c r="CM55" s="517"/>
      <c r="CO55" s="517"/>
      <c r="CP55" s="517"/>
      <c r="CQ55" s="517"/>
      <c r="CR55" s="517"/>
      <c r="CS55" s="504">
        <f t="shared" ref="CS55:CS60" si="128">CO55+CP55-CQ55+CR55</f>
        <v>0</v>
      </c>
      <c r="CT55" s="517"/>
      <c r="CU55" s="517"/>
      <c r="CV55" s="517"/>
      <c r="CW55" s="517"/>
      <c r="CX55" s="517"/>
      <c r="CY55" s="517"/>
      <c r="CZ55" s="511">
        <f t="shared" ref="CZ55:CZ60" si="129">CT55+CU55-CV55+CW55-CX55+CY55</f>
        <v>0</v>
      </c>
      <c r="DA55" s="517"/>
      <c r="DB55" s="517"/>
      <c r="DD55" s="517"/>
      <c r="DE55" s="517"/>
      <c r="DF55" s="517"/>
      <c r="DG55" s="517"/>
      <c r="DH55" s="504">
        <f t="shared" ref="DH55:DH60" si="130">DD55+DE55-DF55+DG55</f>
        <v>0</v>
      </c>
      <c r="DI55" s="517"/>
      <c r="DJ55" s="517"/>
      <c r="DK55" s="517"/>
      <c r="DL55" s="517"/>
      <c r="DM55" s="517"/>
      <c r="DN55" s="517"/>
      <c r="DO55" s="511">
        <f t="shared" ref="DO55:DO60" si="131">DI55+DJ55-DK55+DL55-DM55+DN55</f>
        <v>0</v>
      </c>
      <c r="DP55" s="517"/>
      <c r="DQ55" s="517"/>
    </row>
    <row r="56" spans="1:121" hidden="1" outlineLevel="1">
      <c r="A56" s="514" t="s">
        <v>3</v>
      </c>
      <c r="B56" s="515" t="s">
        <v>310</v>
      </c>
      <c r="C56" s="516"/>
      <c r="D56" s="517"/>
      <c r="E56" s="517"/>
      <c r="F56" s="517"/>
      <c r="G56" s="504">
        <f t="shared" si="116"/>
        <v>0</v>
      </c>
      <c r="H56" s="517"/>
      <c r="I56" s="517"/>
      <c r="J56" s="517"/>
      <c r="K56" s="517"/>
      <c r="L56" s="517"/>
      <c r="M56" s="517"/>
      <c r="N56" s="511">
        <f t="shared" si="117"/>
        <v>0</v>
      </c>
      <c r="O56" s="517"/>
      <c r="P56" s="517"/>
      <c r="R56" s="517"/>
      <c r="S56" s="517"/>
      <c r="T56" s="517"/>
      <c r="U56" s="517"/>
      <c r="V56" s="504">
        <f t="shared" si="118"/>
        <v>0</v>
      </c>
      <c r="W56" s="517"/>
      <c r="X56" s="517"/>
      <c r="Y56" s="517"/>
      <c r="Z56" s="517"/>
      <c r="AA56" s="517"/>
      <c r="AB56" s="517"/>
      <c r="AC56" s="511">
        <f t="shared" si="119"/>
        <v>0</v>
      </c>
      <c r="AD56" s="517"/>
      <c r="AE56" s="517"/>
      <c r="AG56" s="517"/>
      <c r="AH56" s="517"/>
      <c r="AI56" s="517"/>
      <c r="AJ56" s="517"/>
      <c r="AK56" s="504">
        <f t="shared" si="120"/>
        <v>0</v>
      </c>
      <c r="AL56" s="517"/>
      <c r="AM56" s="517"/>
      <c r="AN56" s="517"/>
      <c r="AO56" s="517"/>
      <c r="AP56" s="517"/>
      <c r="AQ56" s="517"/>
      <c r="AR56" s="511">
        <f t="shared" si="121"/>
        <v>0</v>
      </c>
      <c r="AS56" s="517"/>
      <c r="AT56" s="517"/>
      <c r="AV56" s="517"/>
      <c r="AW56" s="517"/>
      <c r="AX56" s="517"/>
      <c r="AY56" s="517"/>
      <c r="AZ56" s="504">
        <f t="shared" si="122"/>
        <v>0</v>
      </c>
      <c r="BA56" s="517"/>
      <c r="BB56" s="517"/>
      <c r="BC56" s="517"/>
      <c r="BD56" s="517"/>
      <c r="BE56" s="517"/>
      <c r="BF56" s="517"/>
      <c r="BG56" s="511">
        <f t="shared" si="123"/>
        <v>0</v>
      </c>
      <c r="BH56" s="517"/>
      <c r="BI56" s="517"/>
      <c r="BK56" s="517"/>
      <c r="BL56" s="517"/>
      <c r="BM56" s="517"/>
      <c r="BN56" s="517"/>
      <c r="BO56" s="504">
        <f t="shared" si="124"/>
        <v>0</v>
      </c>
      <c r="BP56" s="517"/>
      <c r="BQ56" s="517"/>
      <c r="BR56" s="517"/>
      <c r="BS56" s="517"/>
      <c r="BT56" s="517"/>
      <c r="BU56" s="517"/>
      <c r="BV56" s="511">
        <f t="shared" si="125"/>
        <v>0</v>
      </c>
      <c r="BW56" s="517"/>
      <c r="BX56" s="517"/>
      <c r="BZ56" s="517"/>
      <c r="CA56" s="517"/>
      <c r="CB56" s="517"/>
      <c r="CC56" s="517"/>
      <c r="CD56" s="504">
        <f t="shared" si="126"/>
        <v>0</v>
      </c>
      <c r="CE56" s="517"/>
      <c r="CF56" s="517"/>
      <c r="CG56" s="517"/>
      <c r="CH56" s="517"/>
      <c r="CI56" s="517"/>
      <c r="CJ56" s="517"/>
      <c r="CK56" s="511">
        <f t="shared" si="127"/>
        <v>0</v>
      </c>
      <c r="CL56" s="517"/>
      <c r="CM56" s="517"/>
      <c r="CO56" s="517"/>
      <c r="CP56" s="517"/>
      <c r="CQ56" s="517"/>
      <c r="CR56" s="517"/>
      <c r="CS56" s="504">
        <f t="shared" si="128"/>
        <v>0</v>
      </c>
      <c r="CT56" s="517"/>
      <c r="CU56" s="517"/>
      <c r="CV56" s="517"/>
      <c r="CW56" s="517"/>
      <c r="CX56" s="517"/>
      <c r="CY56" s="517"/>
      <c r="CZ56" s="511">
        <f t="shared" si="129"/>
        <v>0</v>
      </c>
      <c r="DA56" s="517"/>
      <c r="DB56" s="517"/>
      <c r="DD56" s="517"/>
      <c r="DE56" s="517"/>
      <c r="DF56" s="517"/>
      <c r="DG56" s="517"/>
      <c r="DH56" s="504">
        <f t="shared" si="130"/>
        <v>0</v>
      </c>
      <c r="DI56" s="517"/>
      <c r="DJ56" s="517"/>
      <c r="DK56" s="517"/>
      <c r="DL56" s="517"/>
      <c r="DM56" s="517"/>
      <c r="DN56" s="517"/>
      <c r="DO56" s="511">
        <f t="shared" si="131"/>
        <v>0</v>
      </c>
      <c r="DP56" s="517"/>
      <c r="DQ56" s="517"/>
    </row>
    <row r="57" spans="1:121" hidden="1" outlineLevel="1">
      <c r="A57" s="514" t="s">
        <v>4</v>
      </c>
      <c r="B57" s="515" t="s">
        <v>311</v>
      </c>
      <c r="C57" s="516"/>
      <c r="D57" s="517"/>
      <c r="E57" s="517"/>
      <c r="F57" s="517"/>
      <c r="G57" s="504">
        <f t="shared" si="116"/>
        <v>0</v>
      </c>
      <c r="H57" s="517"/>
      <c r="I57" s="517"/>
      <c r="J57" s="517"/>
      <c r="K57" s="517"/>
      <c r="L57" s="517"/>
      <c r="M57" s="517"/>
      <c r="N57" s="511">
        <f t="shared" si="117"/>
        <v>0</v>
      </c>
      <c r="O57" s="517"/>
      <c r="P57" s="517"/>
      <c r="R57" s="517"/>
      <c r="S57" s="517"/>
      <c r="T57" s="517"/>
      <c r="U57" s="517"/>
      <c r="V57" s="504">
        <f t="shared" si="118"/>
        <v>0</v>
      </c>
      <c r="W57" s="517"/>
      <c r="X57" s="517"/>
      <c r="Y57" s="517"/>
      <c r="Z57" s="517"/>
      <c r="AA57" s="517"/>
      <c r="AB57" s="517"/>
      <c r="AC57" s="511">
        <f t="shared" si="119"/>
        <v>0</v>
      </c>
      <c r="AD57" s="517"/>
      <c r="AE57" s="517"/>
      <c r="AG57" s="517"/>
      <c r="AH57" s="517"/>
      <c r="AI57" s="517"/>
      <c r="AJ57" s="517"/>
      <c r="AK57" s="504">
        <f t="shared" si="120"/>
        <v>0</v>
      </c>
      <c r="AL57" s="517"/>
      <c r="AM57" s="517"/>
      <c r="AN57" s="517"/>
      <c r="AO57" s="517"/>
      <c r="AP57" s="517"/>
      <c r="AQ57" s="517"/>
      <c r="AR57" s="511">
        <f t="shared" si="121"/>
        <v>0</v>
      </c>
      <c r="AS57" s="517"/>
      <c r="AT57" s="517"/>
      <c r="AV57" s="517"/>
      <c r="AW57" s="517"/>
      <c r="AX57" s="517"/>
      <c r="AY57" s="517"/>
      <c r="AZ57" s="504">
        <f t="shared" si="122"/>
        <v>0</v>
      </c>
      <c r="BA57" s="517"/>
      <c r="BB57" s="517"/>
      <c r="BC57" s="517"/>
      <c r="BD57" s="517"/>
      <c r="BE57" s="517"/>
      <c r="BF57" s="517"/>
      <c r="BG57" s="511">
        <f t="shared" si="123"/>
        <v>0</v>
      </c>
      <c r="BH57" s="517"/>
      <c r="BI57" s="517"/>
      <c r="BK57" s="517"/>
      <c r="BL57" s="517"/>
      <c r="BM57" s="517"/>
      <c r="BN57" s="517"/>
      <c r="BO57" s="504">
        <f t="shared" si="124"/>
        <v>0</v>
      </c>
      <c r="BP57" s="517"/>
      <c r="BQ57" s="517"/>
      <c r="BR57" s="517"/>
      <c r="BS57" s="517"/>
      <c r="BT57" s="517"/>
      <c r="BU57" s="517"/>
      <c r="BV57" s="511">
        <f t="shared" si="125"/>
        <v>0</v>
      </c>
      <c r="BW57" s="517"/>
      <c r="BX57" s="517"/>
      <c r="BZ57" s="517"/>
      <c r="CA57" s="517"/>
      <c r="CB57" s="517"/>
      <c r="CC57" s="517"/>
      <c r="CD57" s="504">
        <f t="shared" si="126"/>
        <v>0</v>
      </c>
      <c r="CE57" s="517"/>
      <c r="CF57" s="517"/>
      <c r="CG57" s="517"/>
      <c r="CH57" s="517"/>
      <c r="CI57" s="517"/>
      <c r="CJ57" s="517"/>
      <c r="CK57" s="511">
        <f t="shared" si="127"/>
        <v>0</v>
      </c>
      <c r="CL57" s="517"/>
      <c r="CM57" s="517"/>
      <c r="CO57" s="517"/>
      <c r="CP57" s="517"/>
      <c r="CQ57" s="517"/>
      <c r="CR57" s="517"/>
      <c r="CS57" s="504">
        <f t="shared" si="128"/>
        <v>0</v>
      </c>
      <c r="CT57" s="517"/>
      <c r="CU57" s="517"/>
      <c r="CV57" s="517"/>
      <c r="CW57" s="517"/>
      <c r="CX57" s="517"/>
      <c r="CY57" s="517"/>
      <c r="CZ57" s="511">
        <f t="shared" si="129"/>
        <v>0</v>
      </c>
      <c r="DA57" s="517"/>
      <c r="DB57" s="517"/>
      <c r="DD57" s="517"/>
      <c r="DE57" s="517"/>
      <c r="DF57" s="517"/>
      <c r="DG57" s="517"/>
      <c r="DH57" s="504">
        <f t="shared" si="130"/>
        <v>0</v>
      </c>
      <c r="DI57" s="517"/>
      <c r="DJ57" s="517"/>
      <c r="DK57" s="517"/>
      <c r="DL57" s="517"/>
      <c r="DM57" s="517"/>
      <c r="DN57" s="517"/>
      <c r="DO57" s="511">
        <f t="shared" si="131"/>
        <v>0</v>
      </c>
      <c r="DP57" s="517"/>
      <c r="DQ57" s="517"/>
    </row>
    <row r="58" spans="1:121" ht="27.6" hidden="1" outlineLevel="1">
      <c r="A58" s="514" t="s">
        <v>11</v>
      </c>
      <c r="B58" s="515" t="s">
        <v>312</v>
      </c>
      <c r="C58" s="516"/>
      <c r="D58" s="517"/>
      <c r="E58" s="517"/>
      <c r="F58" s="517"/>
      <c r="G58" s="504">
        <f t="shared" si="116"/>
        <v>0</v>
      </c>
      <c r="H58" s="517"/>
      <c r="I58" s="517"/>
      <c r="J58" s="517"/>
      <c r="K58" s="517"/>
      <c r="L58" s="517"/>
      <c r="M58" s="517"/>
      <c r="N58" s="511">
        <f t="shared" si="117"/>
        <v>0</v>
      </c>
      <c r="O58" s="517"/>
      <c r="P58" s="517"/>
      <c r="R58" s="517"/>
      <c r="S58" s="517"/>
      <c r="T58" s="517"/>
      <c r="U58" s="517"/>
      <c r="V58" s="504">
        <f t="shared" si="118"/>
        <v>0</v>
      </c>
      <c r="W58" s="517"/>
      <c r="X58" s="517"/>
      <c r="Y58" s="517"/>
      <c r="Z58" s="517"/>
      <c r="AA58" s="517"/>
      <c r="AB58" s="517"/>
      <c r="AC58" s="511">
        <f t="shared" si="119"/>
        <v>0</v>
      </c>
      <c r="AD58" s="517"/>
      <c r="AE58" s="517"/>
      <c r="AG58" s="517"/>
      <c r="AH58" s="517"/>
      <c r="AI58" s="517"/>
      <c r="AJ58" s="517"/>
      <c r="AK58" s="504">
        <f t="shared" si="120"/>
        <v>0</v>
      </c>
      <c r="AL58" s="517"/>
      <c r="AM58" s="517"/>
      <c r="AN58" s="517"/>
      <c r="AO58" s="517"/>
      <c r="AP58" s="517"/>
      <c r="AQ58" s="517"/>
      <c r="AR58" s="511">
        <f t="shared" si="121"/>
        <v>0</v>
      </c>
      <c r="AS58" s="517"/>
      <c r="AT58" s="517"/>
      <c r="AV58" s="517"/>
      <c r="AW58" s="517"/>
      <c r="AX58" s="517"/>
      <c r="AY58" s="517"/>
      <c r="AZ58" s="504">
        <f t="shared" si="122"/>
        <v>0</v>
      </c>
      <c r="BA58" s="517"/>
      <c r="BB58" s="517"/>
      <c r="BC58" s="517"/>
      <c r="BD58" s="517"/>
      <c r="BE58" s="517"/>
      <c r="BF58" s="517"/>
      <c r="BG58" s="511">
        <f t="shared" si="123"/>
        <v>0</v>
      </c>
      <c r="BH58" s="517"/>
      <c r="BI58" s="517"/>
      <c r="BK58" s="517"/>
      <c r="BL58" s="517"/>
      <c r="BM58" s="517"/>
      <c r="BN58" s="517"/>
      <c r="BO58" s="504">
        <f t="shared" si="124"/>
        <v>0</v>
      </c>
      <c r="BP58" s="517"/>
      <c r="BQ58" s="517"/>
      <c r="BR58" s="517"/>
      <c r="BS58" s="517"/>
      <c r="BT58" s="517"/>
      <c r="BU58" s="517"/>
      <c r="BV58" s="511">
        <f t="shared" si="125"/>
        <v>0</v>
      </c>
      <c r="BW58" s="517"/>
      <c r="BX58" s="517"/>
      <c r="BZ58" s="517"/>
      <c r="CA58" s="517"/>
      <c r="CB58" s="517"/>
      <c r="CC58" s="517"/>
      <c r="CD58" s="504">
        <f t="shared" si="126"/>
        <v>0</v>
      </c>
      <c r="CE58" s="517"/>
      <c r="CF58" s="517"/>
      <c r="CG58" s="517"/>
      <c r="CH58" s="517"/>
      <c r="CI58" s="517"/>
      <c r="CJ58" s="517"/>
      <c r="CK58" s="511">
        <f t="shared" si="127"/>
        <v>0</v>
      </c>
      <c r="CL58" s="517"/>
      <c r="CM58" s="517"/>
      <c r="CO58" s="517"/>
      <c r="CP58" s="517"/>
      <c r="CQ58" s="517"/>
      <c r="CR58" s="517"/>
      <c r="CS58" s="504">
        <f t="shared" si="128"/>
        <v>0</v>
      </c>
      <c r="CT58" s="517"/>
      <c r="CU58" s="517"/>
      <c r="CV58" s="517"/>
      <c r="CW58" s="517"/>
      <c r="CX58" s="517"/>
      <c r="CY58" s="517"/>
      <c r="CZ58" s="511">
        <f t="shared" si="129"/>
        <v>0</v>
      </c>
      <c r="DA58" s="517"/>
      <c r="DB58" s="517"/>
      <c r="DD58" s="517"/>
      <c r="DE58" s="517"/>
      <c r="DF58" s="517"/>
      <c r="DG58" s="517"/>
      <c r="DH58" s="504">
        <f t="shared" si="130"/>
        <v>0</v>
      </c>
      <c r="DI58" s="517"/>
      <c r="DJ58" s="517"/>
      <c r="DK58" s="517"/>
      <c r="DL58" s="517"/>
      <c r="DM58" s="517"/>
      <c r="DN58" s="517"/>
      <c r="DO58" s="511">
        <f t="shared" si="131"/>
        <v>0</v>
      </c>
      <c r="DP58" s="517"/>
      <c r="DQ58" s="517"/>
    </row>
    <row r="59" spans="1:121" hidden="1" outlineLevel="1">
      <c r="A59" s="514" t="s">
        <v>5</v>
      </c>
      <c r="B59" s="515" t="s">
        <v>313</v>
      </c>
      <c r="C59" s="516"/>
      <c r="D59" s="517"/>
      <c r="E59" s="517"/>
      <c r="F59" s="517"/>
      <c r="G59" s="504">
        <f t="shared" si="116"/>
        <v>0</v>
      </c>
      <c r="H59" s="517"/>
      <c r="I59" s="517"/>
      <c r="J59" s="517"/>
      <c r="K59" s="517"/>
      <c r="L59" s="517"/>
      <c r="M59" s="517"/>
      <c r="N59" s="511">
        <f t="shared" si="117"/>
        <v>0</v>
      </c>
      <c r="O59" s="517"/>
      <c r="P59" s="517"/>
      <c r="R59" s="517"/>
      <c r="S59" s="517"/>
      <c r="T59" s="517"/>
      <c r="U59" s="517"/>
      <c r="V59" s="504">
        <f t="shared" si="118"/>
        <v>0</v>
      </c>
      <c r="W59" s="517"/>
      <c r="X59" s="517"/>
      <c r="Y59" s="517"/>
      <c r="Z59" s="517"/>
      <c r="AA59" s="517"/>
      <c r="AB59" s="517"/>
      <c r="AC59" s="511">
        <f t="shared" si="119"/>
        <v>0</v>
      </c>
      <c r="AD59" s="517"/>
      <c r="AE59" s="517"/>
      <c r="AG59" s="517"/>
      <c r="AH59" s="517"/>
      <c r="AI59" s="517"/>
      <c r="AJ59" s="517"/>
      <c r="AK59" s="504">
        <f t="shared" si="120"/>
        <v>0</v>
      </c>
      <c r="AL59" s="517"/>
      <c r="AM59" s="517"/>
      <c r="AN59" s="517"/>
      <c r="AO59" s="517"/>
      <c r="AP59" s="517"/>
      <c r="AQ59" s="517"/>
      <c r="AR59" s="511">
        <f t="shared" si="121"/>
        <v>0</v>
      </c>
      <c r="AS59" s="517"/>
      <c r="AT59" s="517"/>
      <c r="AV59" s="517"/>
      <c r="AW59" s="517"/>
      <c r="AX59" s="517"/>
      <c r="AY59" s="517"/>
      <c r="AZ59" s="504">
        <f t="shared" si="122"/>
        <v>0</v>
      </c>
      <c r="BA59" s="517"/>
      <c r="BB59" s="517"/>
      <c r="BC59" s="517"/>
      <c r="BD59" s="517"/>
      <c r="BE59" s="517"/>
      <c r="BF59" s="517"/>
      <c r="BG59" s="511">
        <f t="shared" si="123"/>
        <v>0</v>
      </c>
      <c r="BH59" s="517"/>
      <c r="BI59" s="517"/>
      <c r="BK59" s="517"/>
      <c r="BL59" s="517"/>
      <c r="BM59" s="517"/>
      <c r="BN59" s="517"/>
      <c r="BO59" s="504">
        <f t="shared" si="124"/>
        <v>0</v>
      </c>
      <c r="BP59" s="517"/>
      <c r="BQ59" s="517"/>
      <c r="BR59" s="517"/>
      <c r="BS59" s="517"/>
      <c r="BT59" s="517"/>
      <c r="BU59" s="517"/>
      <c r="BV59" s="511">
        <f t="shared" si="125"/>
        <v>0</v>
      </c>
      <c r="BW59" s="517"/>
      <c r="BX59" s="517"/>
      <c r="BZ59" s="517"/>
      <c r="CA59" s="517"/>
      <c r="CB59" s="517"/>
      <c r="CC59" s="517"/>
      <c r="CD59" s="504">
        <f t="shared" si="126"/>
        <v>0</v>
      </c>
      <c r="CE59" s="517"/>
      <c r="CF59" s="517"/>
      <c r="CG59" s="517"/>
      <c r="CH59" s="517"/>
      <c r="CI59" s="517"/>
      <c r="CJ59" s="517"/>
      <c r="CK59" s="511">
        <f t="shared" si="127"/>
        <v>0</v>
      </c>
      <c r="CL59" s="517"/>
      <c r="CM59" s="517"/>
      <c r="CO59" s="517"/>
      <c r="CP59" s="517"/>
      <c r="CQ59" s="517"/>
      <c r="CR59" s="517"/>
      <c r="CS59" s="504">
        <f t="shared" si="128"/>
        <v>0</v>
      </c>
      <c r="CT59" s="517"/>
      <c r="CU59" s="517"/>
      <c r="CV59" s="517"/>
      <c r="CW59" s="517"/>
      <c r="CX59" s="517"/>
      <c r="CY59" s="517"/>
      <c r="CZ59" s="511">
        <f t="shared" si="129"/>
        <v>0</v>
      </c>
      <c r="DA59" s="517"/>
      <c r="DB59" s="517"/>
      <c r="DD59" s="517"/>
      <c r="DE59" s="517"/>
      <c r="DF59" s="517"/>
      <c r="DG59" s="517"/>
      <c r="DH59" s="504">
        <f t="shared" si="130"/>
        <v>0</v>
      </c>
      <c r="DI59" s="517"/>
      <c r="DJ59" s="517"/>
      <c r="DK59" s="517"/>
      <c r="DL59" s="517"/>
      <c r="DM59" s="517"/>
      <c r="DN59" s="517"/>
      <c r="DO59" s="511">
        <f t="shared" si="131"/>
        <v>0</v>
      </c>
      <c r="DP59" s="517"/>
      <c r="DQ59" s="517"/>
    </row>
    <row r="60" spans="1:121" hidden="1" outlineLevel="1">
      <c r="A60" s="514" t="s">
        <v>6</v>
      </c>
      <c r="B60" s="515" t="s">
        <v>314</v>
      </c>
      <c r="C60" s="516"/>
      <c r="D60" s="517"/>
      <c r="E60" s="517"/>
      <c r="F60" s="517"/>
      <c r="G60" s="504">
        <f t="shared" si="116"/>
        <v>0</v>
      </c>
      <c r="H60" s="517"/>
      <c r="I60" s="517"/>
      <c r="J60" s="517"/>
      <c r="K60" s="517"/>
      <c r="L60" s="517"/>
      <c r="M60" s="517"/>
      <c r="N60" s="511">
        <f t="shared" si="117"/>
        <v>0</v>
      </c>
      <c r="O60" s="517"/>
      <c r="P60" s="517"/>
      <c r="R60" s="517"/>
      <c r="S60" s="517"/>
      <c r="T60" s="517"/>
      <c r="U60" s="517"/>
      <c r="V60" s="504">
        <f t="shared" si="118"/>
        <v>0</v>
      </c>
      <c r="W60" s="517"/>
      <c r="X60" s="517"/>
      <c r="Y60" s="517"/>
      <c r="Z60" s="517"/>
      <c r="AA60" s="517"/>
      <c r="AB60" s="517"/>
      <c r="AC60" s="511">
        <f t="shared" si="119"/>
        <v>0</v>
      </c>
      <c r="AD60" s="517"/>
      <c r="AE60" s="517"/>
      <c r="AG60" s="517"/>
      <c r="AH60" s="517"/>
      <c r="AI60" s="517"/>
      <c r="AJ60" s="517"/>
      <c r="AK60" s="504">
        <f t="shared" si="120"/>
        <v>0</v>
      </c>
      <c r="AL60" s="517"/>
      <c r="AM60" s="517"/>
      <c r="AN60" s="517"/>
      <c r="AO60" s="517"/>
      <c r="AP60" s="517"/>
      <c r="AQ60" s="517"/>
      <c r="AR60" s="511">
        <f t="shared" si="121"/>
        <v>0</v>
      </c>
      <c r="AS60" s="517"/>
      <c r="AT60" s="517"/>
      <c r="AV60" s="517"/>
      <c r="AW60" s="517"/>
      <c r="AX60" s="517"/>
      <c r="AY60" s="517"/>
      <c r="AZ60" s="504">
        <f t="shared" si="122"/>
        <v>0</v>
      </c>
      <c r="BA60" s="517"/>
      <c r="BB60" s="517"/>
      <c r="BC60" s="517"/>
      <c r="BD60" s="517"/>
      <c r="BE60" s="517"/>
      <c r="BF60" s="517"/>
      <c r="BG60" s="511">
        <f t="shared" si="123"/>
        <v>0</v>
      </c>
      <c r="BH60" s="517"/>
      <c r="BI60" s="517"/>
      <c r="BK60" s="517"/>
      <c r="BL60" s="517"/>
      <c r="BM60" s="517"/>
      <c r="BN60" s="517"/>
      <c r="BO60" s="504">
        <f t="shared" si="124"/>
        <v>0</v>
      </c>
      <c r="BP60" s="517"/>
      <c r="BQ60" s="517"/>
      <c r="BR60" s="517"/>
      <c r="BS60" s="517"/>
      <c r="BT60" s="517"/>
      <c r="BU60" s="517"/>
      <c r="BV60" s="511">
        <f t="shared" si="125"/>
        <v>0</v>
      </c>
      <c r="BW60" s="517"/>
      <c r="BX60" s="517"/>
      <c r="BZ60" s="517"/>
      <c r="CA60" s="517"/>
      <c r="CB60" s="517"/>
      <c r="CC60" s="517"/>
      <c r="CD60" s="504">
        <f t="shared" si="126"/>
        <v>0</v>
      </c>
      <c r="CE60" s="517"/>
      <c r="CF60" s="517"/>
      <c r="CG60" s="517"/>
      <c r="CH60" s="517"/>
      <c r="CI60" s="517"/>
      <c r="CJ60" s="517"/>
      <c r="CK60" s="511">
        <f t="shared" si="127"/>
        <v>0</v>
      </c>
      <c r="CL60" s="517"/>
      <c r="CM60" s="517"/>
      <c r="CO60" s="517"/>
      <c r="CP60" s="517"/>
      <c r="CQ60" s="517"/>
      <c r="CR60" s="517"/>
      <c r="CS60" s="504">
        <f t="shared" si="128"/>
        <v>0</v>
      </c>
      <c r="CT60" s="517"/>
      <c r="CU60" s="517"/>
      <c r="CV60" s="517"/>
      <c r="CW60" s="517"/>
      <c r="CX60" s="517"/>
      <c r="CY60" s="517"/>
      <c r="CZ60" s="511">
        <f t="shared" si="129"/>
        <v>0</v>
      </c>
      <c r="DA60" s="517"/>
      <c r="DB60" s="517"/>
      <c r="DD60" s="517"/>
      <c r="DE60" s="517"/>
      <c r="DF60" s="517"/>
      <c r="DG60" s="517"/>
      <c r="DH60" s="504">
        <f t="shared" si="130"/>
        <v>0</v>
      </c>
      <c r="DI60" s="517"/>
      <c r="DJ60" s="517"/>
      <c r="DK60" s="517"/>
      <c r="DL60" s="517"/>
      <c r="DM60" s="517"/>
      <c r="DN60" s="517"/>
      <c r="DO60" s="511">
        <f t="shared" si="131"/>
        <v>0</v>
      </c>
      <c r="DP60" s="517"/>
      <c r="DQ60" s="517"/>
    </row>
    <row r="61" spans="1:121" hidden="1" outlineLevel="1">
      <c r="A61" s="518"/>
      <c r="B61" s="519" t="s">
        <v>315</v>
      </c>
      <c r="C61" s="520"/>
      <c r="D61" s="520"/>
      <c r="E61" s="520"/>
      <c r="F61" s="520"/>
      <c r="G61" s="521"/>
      <c r="H61" s="517"/>
      <c r="I61" s="517"/>
      <c r="J61" s="522"/>
      <c r="K61" s="520"/>
      <c r="L61" s="520"/>
      <c r="M61" s="520"/>
      <c r="N61" s="520"/>
      <c r="O61" s="520"/>
      <c r="P61" s="520"/>
      <c r="R61" s="520"/>
      <c r="S61" s="520"/>
      <c r="T61" s="520"/>
      <c r="U61" s="520"/>
      <c r="V61" s="521"/>
      <c r="W61" s="517"/>
      <c r="X61" s="523"/>
      <c r="Y61" s="522"/>
      <c r="Z61" s="520"/>
      <c r="AA61" s="520"/>
      <c r="AB61" s="520"/>
      <c r="AC61" s="520"/>
      <c r="AD61" s="520"/>
      <c r="AE61" s="521"/>
      <c r="AG61" s="520"/>
      <c r="AH61" s="520"/>
      <c r="AI61" s="520"/>
      <c r="AJ61" s="520"/>
      <c r="AK61" s="521"/>
      <c r="AL61" s="517"/>
      <c r="AM61" s="523"/>
      <c r="AN61" s="522"/>
      <c r="AO61" s="520"/>
      <c r="AP61" s="520"/>
      <c r="AQ61" s="520"/>
      <c r="AR61" s="520"/>
      <c r="AS61" s="520"/>
      <c r="AT61" s="521"/>
      <c r="AV61" s="520"/>
      <c r="AW61" s="520"/>
      <c r="AX61" s="520"/>
      <c r="AY61" s="520"/>
      <c r="AZ61" s="521"/>
      <c r="BA61" s="517"/>
      <c r="BB61" s="523"/>
      <c r="BC61" s="522"/>
      <c r="BD61" s="520"/>
      <c r="BE61" s="520"/>
      <c r="BF61" s="520"/>
      <c r="BG61" s="520"/>
      <c r="BH61" s="520"/>
      <c r="BI61" s="521"/>
      <c r="BK61" s="520"/>
      <c r="BL61" s="520"/>
      <c r="BM61" s="520"/>
      <c r="BN61" s="520"/>
      <c r="BO61" s="521"/>
      <c r="BP61" s="517"/>
      <c r="BQ61" s="523"/>
      <c r="BR61" s="522"/>
      <c r="BS61" s="520"/>
      <c r="BT61" s="520"/>
      <c r="BU61" s="520"/>
      <c r="BV61" s="520"/>
      <c r="BW61" s="520"/>
      <c r="BX61" s="521"/>
      <c r="BZ61" s="520"/>
      <c r="CA61" s="520"/>
      <c r="CB61" s="520"/>
      <c r="CC61" s="520"/>
      <c r="CD61" s="521"/>
      <c r="CE61" s="517"/>
      <c r="CF61" s="523"/>
      <c r="CG61" s="522"/>
      <c r="CH61" s="520"/>
      <c r="CI61" s="520"/>
      <c r="CJ61" s="520"/>
      <c r="CK61" s="520"/>
      <c r="CL61" s="520"/>
      <c r="CM61" s="521"/>
      <c r="CO61" s="520"/>
      <c r="CP61" s="520"/>
      <c r="CQ61" s="520"/>
      <c r="CR61" s="520"/>
      <c r="CS61" s="521"/>
      <c r="CT61" s="517"/>
      <c r="CU61" s="523"/>
      <c r="CV61" s="522"/>
      <c r="CW61" s="520"/>
      <c r="CX61" s="520"/>
      <c r="CY61" s="520"/>
      <c r="CZ61" s="520"/>
      <c r="DA61" s="520"/>
      <c r="DB61" s="521"/>
      <c r="DD61" s="520"/>
      <c r="DE61" s="520"/>
      <c r="DF61" s="520"/>
      <c r="DG61" s="520"/>
      <c r="DH61" s="521"/>
      <c r="DI61" s="517"/>
      <c r="DJ61" s="523"/>
      <c r="DK61" s="522"/>
      <c r="DL61" s="520"/>
      <c r="DM61" s="520"/>
      <c r="DN61" s="520"/>
      <c r="DO61" s="520"/>
      <c r="DP61" s="520"/>
      <c r="DQ61" s="521"/>
    </row>
    <row r="62" spans="1:121" s="526" customFormat="1" ht="17.399999999999999" collapsed="1">
      <c r="A62" s="499">
        <v>2019</v>
      </c>
      <c r="B62" s="500" t="str">
        <f>CONCATENATE("Anlagenspiegel des Jahres ",A62)</f>
        <v>Anlagenspiegel des Jahres 2019</v>
      </c>
      <c r="C62" s="524"/>
      <c r="D62" s="524"/>
      <c r="E62" s="524"/>
      <c r="F62" s="524"/>
      <c r="G62" s="524"/>
      <c r="H62" s="524"/>
      <c r="I62" s="524"/>
      <c r="J62" s="524"/>
      <c r="K62" s="524"/>
      <c r="L62" s="524"/>
      <c r="M62" s="524"/>
      <c r="N62" s="524"/>
      <c r="O62" s="524"/>
      <c r="P62" s="524"/>
      <c r="Q62" s="485"/>
      <c r="R62" s="524"/>
      <c r="S62" s="524"/>
      <c r="T62" s="524"/>
      <c r="U62" s="525"/>
      <c r="V62" s="525"/>
      <c r="W62" s="525"/>
      <c r="X62" s="525"/>
      <c r="Y62" s="525"/>
      <c r="Z62" s="525"/>
      <c r="AA62" s="525"/>
      <c r="AB62" s="525"/>
      <c r="AC62" s="525"/>
      <c r="AD62" s="525"/>
      <c r="AE62" s="525"/>
      <c r="AF62" s="485"/>
      <c r="AG62" s="524"/>
      <c r="AH62" s="524"/>
      <c r="AI62" s="524"/>
      <c r="AJ62" s="525"/>
      <c r="AK62" s="525"/>
      <c r="AL62" s="525"/>
      <c r="AM62" s="525"/>
      <c r="AN62" s="525"/>
      <c r="AO62" s="525"/>
      <c r="AP62" s="525"/>
      <c r="AQ62" s="525"/>
      <c r="AR62" s="525"/>
      <c r="AS62" s="525"/>
      <c r="AT62" s="525"/>
      <c r="AV62" s="524"/>
      <c r="AW62" s="524"/>
      <c r="AX62" s="524"/>
      <c r="AY62" s="525"/>
      <c r="AZ62" s="525"/>
      <c r="BA62" s="525"/>
      <c r="BB62" s="525"/>
      <c r="BC62" s="525"/>
      <c r="BD62" s="525"/>
      <c r="BE62" s="525"/>
      <c r="BF62" s="525"/>
      <c r="BG62" s="525"/>
      <c r="BH62" s="525"/>
      <c r="BI62" s="525"/>
      <c r="BK62" s="524"/>
      <c r="BL62" s="524"/>
      <c r="BM62" s="524"/>
      <c r="BN62" s="525"/>
      <c r="BO62" s="525"/>
      <c r="BP62" s="525"/>
      <c r="BQ62" s="525"/>
      <c r="BR62" s="525"/>
      <c r="BS62" s="525"/>
      <c r="BT62" s="525"/>
      <c r="BU62" s="525"/>
      <c r="BV62" s="525"/>
      <c r="BW62" s="525"/>
      <c r="BX62" s="525"/>
      <c r="BZ62" s="524"/>
      <c r="CA62" s="524"/>
      <c r="CB62" s="524"/>
      <c r="CC62" s="525"/>
      <c r="CD62" s="525"/>
      <c r="CE62" s="525"/>
      <c r="CF62" s="525"/>
      <c r="CG62" s="525"/>
      <c r="CH62" s="525"/>
      <c r="CI62" s="525"/>
      <c r="CJ62" s="525"/>
      <c r="CK62" s="525"/>
      <c r="CL62" s="525"/>
      <c r="CM62" s="525"/>
      <c r="CO62" s="524"/>
      <c r="CP62" s="524"/>
      <c r="CQ62" s="524"/>
      <c r="CR62" s="525"/>
      <c r="CS62" s="525"/>
      <c r="CT62" s="525"/>
      <c r="CU62" s="525"/>
      <c r="CV62" s="525"/>
      <c r="CW62" s="525"/>
      <c r="CX62" s="525"/>
      <c r="CY62" s="525"/>
      <c r="CZ62" s="525"/>
      <c r="DA62" s="525"/>
      <c r="DB62" s="525"/>
      <c r="DD62" s="524"/>
      <c r="DE62" s="524"/>
      <c r="DF62" s="524"/>
      <c r="DG62" s="525"/>
      <c r="DH62" s="525"/>
      <c r="DI62" s="525"/>
      <c r="DJ62" s="525"/>
      <c r="DK62" s="525"/>
      <c r="DL62" s="525"/>
      <c r="DM62" s="525"/>
      <c r="DN62" s="525"/>
      <c r="DO62" s="525"/>
      <c r="DP62" s="525"/>
      <c r="DQ62" s="525"/>
    </row>
    <row r="63" spans="1:121" hidden="1" outlineLevel="1">
      <c r="A63" s="502" t="s">
        <v>297</v>
      </c>
      <c r="B63" s="503" t="s">
        <v>298</v>
      </c>
      <c r="C63" s="504">
        <f t="shared" ref="C63:AD63" si="132">SUM(C64+C68+C73)</f>
        <v>0</v>
      </c>
      <c r="D63" s="504">
        <f t="shared" si="132"/>
        <v>0</v>
      </c>
      <c r="E63" s="504">
        <f t="shared" si="132"/>
        <v>0</v>
      </c>
      <c r="F63" s="504">
        <f t="shared" si="132"/>
        <v>0</v>
      </c>
      <c r="G63" s="504">
        <f t="shared" si="132"/>
        <v>0</v>
      </c>
      <c r="H63" s="504">
        <f t="shared" si="132"/>
        <v>0</v>
      </c>
      <c r="I63" s="504">
        <f t="shared" si="132"/>
        <v>0</v>
      </c>
      <c r="J63" s="504">
        <f t="shared" si="132"/>
        <v>0</v>
      </c>
      <c r="K63" s="504">
        <f t="shared" si="132"/>
        <v>0</v>
      </c>
      <c r="L63" s="504">
        <f t="shared" si="132"/>
        <v>0</v>
      </c>
      <c r="M63" s="504">
        <f t="shared" si="132"/>
        <v>0</v>
      </c>
      <c r="N63" s="504">
        <f t="shared" si="132"/>
        <v>0</v>
      </c>
      <c r="O63" s="504">
        <f t="shared" si="132"/>
        <v>0</v>
      </c>
      <c r="P63" s="504">
        <f t="shared" si="132"/>
        <v>0</v>
      </c>
      <c r="R63" s="504">
        <f t="shared" si="132"/>
        <v>0</v>
      </c>
      <c r="S63" s="504">
        <f t="shared" si="132"/>
        <v>0</v>
      </c>
      <c r="T63" s="504">
        <f t="shared" si="132"/>
        <v>0</v>
      </c>
      <c r="U63" s="504">
        <f t="shared" si="132"/>
        <v>0</v>
      </c>
      <c r="V63" s="504">
        <f t="shared" si="132"/>
        <v>0</v>
      </c>
      <c r="W63" s="504">
        <f t="shared" si="132"/>
        <v>0</v>
      </c>
      <c r="X63" s="504">
        <f t="shared" si="132"/>
        <v>0</v>
      </c>
      <c r="Y63" s="504">
        <f t="shared" si="132"/>
        <v>0</v>
      </c>
      <c r="Z63" s="504">
        <f t="shared" si="132"/>
        <v>0</v>
      </c>
      <c r="AA63" s="504">
        <f t="shared" si="132"/>
        <v>0</v>
      </c>
      <c r="AB63" s="504">
        <f t="shared" si="132"/>
        <v>0</v>
      </c>
      <c r="AC63" s="504">
        <f t="shared" si="132"/>
        <v>0</v>
      </c>
      <c r="AD63" s="504">
        <f t="shared" si="132"/>
        <v>0</v>
      </c>
      <c r="AE63" s="504">
        <f>SUM(AE64+AE68+AE73)</f>
        <v>0</v>
      </c>
      <c r="AG63" s="504">
        <f t="shared" ref="AG63:AS63" si="133">SUM(AG64+AG68+AG73)</f>
        <v>0</v>
      </c>
      <c r="AH63" s="504">
        <f t="shared" si="133"/>
        <v>0</v>
      </c>
      <c r="AI63" s="504">
        <f t="shared" si="133"/>
        <v>0</v>
      </c>
      <c r="AJ63" s="504">
        <f t="shared" si="133"/>
        <v>0</v>
      </c>
      <c r="AK63" s="504">
        <f t="shared" si="133"/>
        <v>0</v>
      </c>
      <c r="AL63" s="504">
        <f t="shared" si="133"/>
        <v>0</v>
      </c>
      <c r="AM63" s="504">
        <f t="shared" si="133"/>
        <v>0</v>
      </c>
      <c r="AN63" s="504">
        <f t="shared" si="133"/>
        <v>0</v>
      </c>
      <c r="AO63" s="504">
        <f t="shared" si="133"/>
        <v>0</v>
      </c>
      <c r="AP63" s="504">
        <f t="shared" si="133"/>
        <v>0</v>
      </c>
      <c r="AQ63" s="504">
        <f t="shared" si="133"/>
        <v>0</v>
      </c>
      <c r="AR63" s="504">
        <f t="shared" si="133"/>
        <v>0</v>
      </c>
      <c r="AS63" s="504">
        <f t="shared" si="133"/>
        <v>0</v>
      </c>
      <c r="AT63" s="504">
        <f>SUM(AT64+AT68+AT73)</f>
        <v>0</v>
      </c>
      <c r="AV63" s="504">
        <f t="shared" ref="AV63:BH63" si="134">SUM(AV64+AV68+AV73)</f>
        <v>0</v>
      </c>
      <c r="AW63" s="504">
        <f t="shared" si="134"/>
        <v>0</v>
      </c>
      <c r="AX63" s="504">
        <f t="shared" si="134"/>
        <v>0</v>
      </c>
      <c r="AY63" s="504">
        <f t="shared" si="134"/>
        <v>0</v>
      </c>
      <c r="AZ63" s="504">
        <f t="shared" si="134"/>
        <v>0</v>
      </c>
      <c r="BA63" s="504">
        <f t="shared" si="134"/>
        <v>0</v>
      </c>
      <c r="BB63" s="504">
        <f t="shared" si="134"/>
        <v>0</v>
      </c>
      <c r="BC63" s="504">
        <f t="shared" si="134"/>
        <v>0</v>
      </c>
      <c r="BD63" s="504">
        <f t="shared" si="134"/>
        <v>0</v>
      </c>
      <c r="BE63" s="504">
        <f t="shared" si="134"/>
        <v>0</v>
      </c>
      <c r="BF63" s="504">
        <f t="shared" si="134"/>
        <v>0</v>
      </c>
      <c r="BG63" s="504">
        <f t="shared" si="134"/>
        <v>0</v>
      </c>
      <c r="BH63" s="504">
        <f t="shared" si="134"/>
        <v>0</v>
      </c>
      <c r="BI63" s="504">
        <f>SUM(BI64+BI68+BI73)</f>
        <v>0</v>
      </c>
      <c r="BK63" s="504">
        <f t="shared" ref="BK63:BW63" si="135">SUM(BK64+BK68+BK73)</f>
        <v>0</v>
      </c>
      <c r="BL63" s="504">
        <f t="shared" si="135"/>
        <v>0</v>
      </c>
      <c r="BM63" s="504">
        <f t="shared" si="135"/>
        <v>0</v>
      </c>
      <c r="BN63" s="504">
        <f t="shared" si="135"/>
        <v>0</v>
      </c>
      <c r="BO63" s="504">
        <f t="shared" si="135"/>
        <v>0</v>
      </c>
      <c r="BP63" s="504">
        <f t="shared" si="135"/>
        <v>0</v>
      </c>
      <c r="BQ63" s="504">
        <f t="shared" si="135"/>
        <v>0</v>
      </c>
      <c r="BR63" s="504">
        <f t="shared" si="135"/>
        <v>0</v>
      </c>
      <c r="BS63" s="504">
        <f t="shared" si="135"/>
        <v>0</v>
      </c>
      <c r="BT63" s="504">
        <f t="shared" si="135"/>
        <v>0</v>
      </c>
      <c r="BU63" s="504">
        <f t="shared" si="135"/>
        <v>0</v>
      </c>
      <c r="BV63" s="504">
        <f t="shared" si="135"/>
        <v>0</v>
      </c>
      <c r="BW63" s="504">
        <f t="shared" si="135"/>
        <v>0</v>
      </c>
      <c r="BX63" s="504">
        <f>SUM(BX64+BX68+BX73)</f>
        <v>0</v>
      </c>
      <c r="BZ63" s="504">
        <f t="shared" ref="BZ63:CL63" si="136">SUM(BZ64+BZ68+BZ73)</f>
        <v>0</v>
      </c>
      <c r="CA63" s="504">
        <f t="shared" si="136"/>
        <v>0</v>
      </c>
      <c r="CB63" s="504">
        <f t="shared" si="136"/>
        <v>0</v>
      </c>
      <c r="CC63" s="504">
        <f t="shared" si="136"/>
        <v>0</v>
      </c>
      <c r="CD63" s="504">
        <f t="shared" si="136"/>
        <v>0</v>
      </c>
      <c r="CE63" s="504">
        <f t="shared" si="136"/>
        <v>0</v>
      </c>
      <c r="CF63" s="504">
        <f t="shared" si="136"/>
        <v>0</v>
      </c>
      <c r="CG63" s="504">
        <f t="shared" si="136"/>
        <v>0</v>
      </c>
      <c r="CH63" s="504">
        <f t="shared" si="136"/>
        <v>0</v>
      </c>
      <c r="CI63" s="504">
        <f t="shared" si="136"/>
        <v>0</v>
      </c>
      <c r="CJ63" s="504">
        <f t="shared" si="136"/>
        <v>0</v>
      </c>
      <c r="CK63" s="504">
        <f t="shared" si="136"/>
        <v>0</v>
      </c>
      <c r="CL63" s="504">
        <f t="shared" si="136"/>
        <v>0</v>
      </c>
      <c r="CM63" s="504">
        <f>SUM(CM64+CM68+CM73)</f>
        <v>0</v>
      </c>
      <c r="CO63" s="504">
        <f t="shared" ref="CO63:DA63" si="137">SUM(CO64+CO68+CO73)</f>
        <v>0</v>
      </c>
      <c r="CP63" s="504">
        <f t="shared" si="137"/>
        <v>0</v>
      </c>
      <c r="CQ63" s="504">
        <f t="shared" si="137"/>
        <v>0</v>
      </c>
      <c r="CR63" s="504">
        <f t="shared" si="137"/>
        <v>0</v>
      </c>
      <c r="CS63" s="504">
        <f t="shared" si="137"/>
        <v>0</v>
      </c>
      <c r="CT63" s="504">
        <f t="shared" si="137"/>
        <v>0</v>
      </c>
      <c r="CU63" s="504">
        <f t="shared" si="137"/>
        <v>0</v>
      </c>
      <c r="CV63" s="504">
        <f t="shared" si="137"/>
        <v>0</v>
      </c>
      <c r="CW63" s="504">
        <f t="shared" si="137"/>
        <v>0</v>
      </c>
      <c r="CX63" s="504">
        <f t="shared" si="137"/>
        <v>0</v>
      </c>
      <c r="CY63" s="504">
        <f t="shared" si="137"/>
        <v>0</v>
      </c>
      <c r="CZ63" s="504">
        <f t="shared" si="137"/>
        <v>0</v>
      </c>
      <c r="DA63" s="504">
        <f t="shared" si="137"/>
        <v>0</v>
      </c>
      <c r="DB63" s="504">
        <f>SUM(DB64+DB68+DB73)</f>
        <v>0</v>
      </c>
      <c r="DD63" s="504">
        <f t="shared" ref="DD63:DP63" si="138">SUM(DD64+DD68+DD73)</f>
        <v>0</v>
      </c>
      <c r="DE63" s="504">
        <f t="shared" si="138"/>
        <v>0</v>
      </c>
      <c r="DF63" s="504">
        <f t="shared" si="138"/>
        <v>0</v>
      </c>
      <c r="DG63" s="504">
        <f t="shared" si="138"/>
        <v>0</v>
      </c>
      <c r="DH63" s="504">
        <f t="shared" si="138"/>
        <v>0</v>
      </c>
      <c r="DI63" s="504">
        <f t="shared" si="138"/>
        <v>0</v>
      </c>
      <c r="DJ63" s="504">
        <f t="shared" si="138"/>
        <v>0</v>
      </c>
      <c r="DK63" s="504">
        <f t="shared" si="138"/>
        <v>0</v>
      </c>
      <c r="DL63" s="504">
        <f t="shared" si="138"/>
        <v>0</v>
      </c>
      <c r="DM63" s="504">
        <f t="shared" si="138"/>
        <v>0</v>
      </c>
      <c r="DN63" s="504">
        <f t="shared" si="138"/>
        <v>0</v>
      </c>
      <c r="DO63" s="504">
        <f t="shared" si="138"/>
        <v>0</v>
      </c>
      <c r="DP63" s="504">
        <f t="shared" si="138"/>
        <v>0</v>
      </c>
      <c r="DQ63" s="504">
        <f>SUM(DQ64+DQ68+DQ73)</f>
        <v>0</v>
      </c>
    </row>
    <row r="64" spans="1:121" hidden="1" outlineLevel="1">
      <c r="A64" s="502" t="s">
        <v>218</v>
      </c>
      <c r="B64" s="503" t="s">
        <v>299</v>
      </c>
      <c r="C64" s="504">
        <f t="shared" ref="C64:AD64" si="139">SUM(C65:C67)</f>
        <v>0</v>
      </c>
      <c r="D64" s="504">
        <f t="shared" si="139"/>
        <v>0</v>
      </c>
      <c r="E64" s="504">
        <f t="shared" si="139"/>
        <v>0</v>
      </c>
      <c r="F64" s="504">
        <f t="shared" si="139"/>
        <v>0</v>
      </c>
      <c r="G64" s="504">
        <f t="shared" si="139"/>
        <v>0</v>
      </c>
      <c r="H64" s="504">
        <f t="shared" si="139"/>
        <v>0</v>
      </c>
      <c r="I64" s="504">
        <f t="shared" si="139"/>
        <v>0</v>
      </c>
      <c r="J64" s="504">
        <f t="shared" si="139"/>
        <v>0</v>
      </c>
      <c r="K64" s="504">
        <f t="shared" si="139"/>
        <v>0</v>
      </c>
      <c r="L64" s="504">
        <f t="shared" si="139"/>
        <v>0</v>
      </c>
      <c r="M64" s="504">
        <f t="shared" si="139"/>
        <v>0</v>
      </c>
      <c r="N64" s="504">
        <f t="shared" si="139"/>
        <v>0</v>
      </c>
      <c r="O64" s="504">
        <f t="shared" si="139"/>
        <v>0</v>
      </c>
      <c r="P64" s="504">
        <f t="shared" si="139"/>
        <v>0</v>
      </c>
      <c r="R64" s="504">
        <f t="shared" si="139"/>
        <v>0</v>
      </c>
      <c r="S64" s="504">
        <f t="shared" si="139"/>
        <v>0</v>
      </c>
      <c r="T64" s="504">
        <f t="shared" si="139"/>
        <v>0</v>
      </c>
      <c r="U64" s="504">
        <f t="shared" si="139"/>
        <v>0</v>
      </c>
      <c r="V64" s="504">
        <f t="shared" si="139"/>
        <v>0</v>
      </c>
      <c r="W64" s="504">
        <f t="shared" si="139"/>
        <v>0</v>
      </c>
      <c r="X64" s="504">
        <f t="shared" si="139"/>
        <v>0</v>
      </c>
      <c r="Y64" s="504">
        <f t="shared" si="139"/>
        <v>0</v>
      </c>
      <c r="Z64" s="504">
        <f t="shared" si="139"/>
        <v>0</v>
      </c>
      <c r="AA64" s="504">
        <f t="shared" si="139"/>
        <v>0</v>
      </c>
      <c r="AB64" s="504">
        <f t="shared" si="139"/>
        <v>0</v>
      </c>
      <c r="AC64" s="504">
        <f t="shared" si="139"/>
        <v>0</v>
      </c>
      <c r="AD64" s="504">
        <f t="shared" si="139"/>
        <v>0</v>
      </c>
      <c r="AE64" s="504">
        <f>SUM(AE65:AE67)</f>
        <v>0</v>
      </c>
      <c r="AG64" s="504">
        <f t="shared" ref="AG64:AS64" si="140">SUM(AG65:AG67)</f>
        <v>0</v>
      </c>
      <c r="AH64" s="504">
        <f t="shared" si="140"/>
        <v>0</v>
      </c>
      <c r="AI64" s="504">
        <f t="shared" si="140"/>
        <v>0</v>
      </c>
      <c r="AJ64" s="504">
        <f t="shared" si="140"/>
        <v>0</v>
      </c>
      <c r="AK64" s="504">
        <f t="shared" si="140"/>
        <v>0</v>
      </c>
      <c r="AL64" s="504">
        <f t="shared" si="140"/>
        <v>0</v>
      </c>
      <c r="AM64" s="504">
        <f t="shared" si="140"/>
        <v>0</v>
      </c>
      <c r="AN64" s="504">
        <f t="shared" si="140"/>
        <v>0</v>
      </c>
      <c r="AO64" s="504">
        <f t="shared" si="140"/>
        <v>0</v>
      </c>
      <c r="AP64" s="504">
        <f t="shared" si="140"/>
        <v>0</v>
      </c>
      <c r="AQ64" s="504">
        <f t="shared" si="140"/>
        <v>0</v>
      </c>
      <c r="AR64" s="504">
        <f t="shared" si="140"/>
        <v>0</v>
      </c>
      <c r="AS64" s="504">
        <f t="shared" si="140"/>
        <v>0</v>
      </c>
      <c r="AT64" s="504">
        <f>SUM(AT65:AT67)</f>
        <v>0</v>
      </c>
      <c r="AV64" s="504">
        <f t="shared" ref="AV64:BH64" si="141">SUM(AV65:AV67)</f>
        <v>0</v>
      </c>
      <c r="AW64" s="504">
        <f t="shared" si="141"/>
        <v>0</v>
      </c>
      <c r="AX64" s="504">
        <f t="shared" si="141"/>
        <v>0</v>
      </c>
      <c r="AY64" s="504">
        <f t="shared" si="141"/>
        <v>0</v>
      </c>
      <c r="AZ64" s="504">
        <f t="shared" si="141"/>
        <v>0</v>
      </c>
      <c r="BA64" s="504">
        <f t="shared" si="141"/>
        <v>0</v>
      </c>
      <c r="BB64" s="504">
        <f t="shared" si="141"/>
        <v>0</v>
      </c>
      <c r="BC64" s="504">
        <f t="shared" si="141"/>
        <v>0</v>
      </c>
      <c r="BD64" s="504">
        <f t="shared" si="141"/>
        <v>0</v>
      </c>
      <c r="BE64" s="504">
        <f t="shared" si="141"/>
        <v>0</v>
      </c>
      <c r="BF64" s="504">
        <f t="shared" si="141"/>
        <v>0</v>
      </c>
      <c r="BG64" s="504">
        <f t="shared" si="141"/>
        <v>0</v>
      </c>
      <c r="BH64" s="504">
        <f t="shared" si="141"/>
        <v>0</v>
      </c>
      <c r="BI64" s="504">
        <f>SUM(BI65:BI67)</f>
        <v>0</v>
      </c>
      <c r="BK64" s="504">
        <f t="shared" ref="BK64:BW64" si="142">SUM(BK65:BK67)</f>
        <v>0</v>
      </c>
      <c r="BL64" s="504">
        <f t="shared" si="142"/>
        <v>0</v>
      </c>
      <c r="BM64" s="504">
        <f t="shared" si="142"/>
        <v>0</v>
      </c>
      <c r="BN64" s="504">
        <f t="shared" si="142"/>
        <v>0</v>
      </c>
      <c r="BO64" s="504">
        <f t="shared" si="142"/>
        <v>0</v>
      </c>
      <c r="BP64" s="504">
        <f t="shared" si="142"/>
        <v>0</v>
      </c>
      <c r="BQ64" s="504">
        <f t="shared" si="142"/>
        <v>0</v>
      </c>
      <c r="BR64" s="504">
        <f t="shared" si="142"/>
        <v>0</v>
      </c>
      <c r="BS64" s="504">
        <f t="shared" si="142"/>
        <v>0</v>
      </c>
      <c r="BT64" s="504">
        <f t="shared" si="142"/>
        <v>0</v>
      </c>
      <c r="BU64" s="504">
        <f t="shared" si="142"/>
        <v>0</v>
      </c>
      <c r="BV64" s="504">
        <f t="shared" si="142"/>
        <v>0</v>
      </c>
      <c r="BW64" s="504">
        <f t="shared" si="142"/>
        <v>0</v>
      </c>
      <c r="BX64" s="504">
        <f>SUM(BX65:BX67)</f>
        <v>0</v>
      </c>
      <c r="BZ64" s="504">
        <f t="shared" ref="BZ64:CL64" si="143">SUM(BZ65:BZ67)</f>
        <v>0</v>
      </c>
      <c r="CA64" s="504">
        <f t="shared" si="143"/>
        <v>0</v>
      </c>
      <c r="CB64" s="504">
        <f t="shared" si="143"/>
        <v>0</v>
      </c>
      <c r="CC64" s="504">
        <f t="shared" si="143"/>
        <v>0</v>
      </c>
      <c r="CD64" s="504">
        <f t="shared" si="143"/>
        <v>0</v>
      </c>
      <c r="CE64" s="504">
        <f t="shared" si="143"/>
        <v>0</v>
      </c>
      <c r="CF64" s="504">
        <f t="shared" si="143"/>
        <v>0</v>
      </c>
      <c r="CG64" s="504">
        <f t="shared" si="143"/>
        <v>0</v>
      </c>
      <c r="CH64" s="504">
        <f t="shared" si="143"/>
        <v>0</v>
      </c>
      <c r="CI64" s="504">
        <f t="shared" si="143"/>
        <v>0</v>
      </c>
      <c r="CJ64" s="504">
        <f t="shared" si="143"/>
        <v>0</v>
      </c>
      <c r="CK64" s="504">
        <f t="shared" si="143"/>
        <v>0</v>
      </c>
      <c r="CL64" s="504">
        <f t="shared" si="143"/>
        <v>0</v>
      </c>
      <c r="CM64" s="504">
        <f>SUM(CM65:CM67)</f>
        <v>0</v>
      </c>
      <c r="CO64" s="504">
        <f t="shared" ref="CO64:DA64" si="144">SUM(CO65:CO67)</f>
        <v>0</v>
      </c>
      <c r="CP64" s="504">
        <f t="shared" si="144"/>
        <v>0</v>
      </c>
      <c r="CQ64" s="504">
        <f t="shared" si="144"/>
        <v>0</v>
      </c>
      <c r="CR64" s="504">
        <f t="shared" si="144"/>
        <v>0</v>
      </c>
      <c r="CS64" s="504">
        <f t="shared" si="144"/>
        <v>0</v>
      </c>
      <c r="CT64" s="504">
        <f t="shared" si="144"/>
        <v>0</v>
      </c>
      <c r="CU64" s="504">
        <f t="shared" si="144"/>
        <v>0</v>
      </c>
      <c r="CV64" s="504">
        <f t="shared" si="144"/>
        <v>0</v>
      </c>
      <c r="CW64" s="504">
        <f t="shared" si="144"/>
        <v>0</v>
      </c>
      <c r="CX64" s="504">
        <f t="shared" si="144"/>
        <v>0</v>
      </c>
      <c r="CY64" s="504">
        <f t="shared" si="144"/>
        <v>0</v>
      </c>
      <c r="CZ64" s="504">
        <f t="shared" si="144"/>
        <v>0</v>
      </c>
      <c r="DA64" s="504">
        <f t="shared" si="144"/>
        <v>0</v>
      </c>
      <c r="DB64" s="504">
        <f>SUM(DB65:DB67)</f>
        <v>0</v>
      </c>
      <c r="DD64" s="504">
        <f t="shared" ref="DD64:DP64" si="145">SUM(DD65:DD67)</f>
        <v>0</v>
      </c>
      <c r="DE64" s="504">
        <f t="shared" si="145"/>
        <v>0</v>
      </c>
      <c r="DF64" s="504">
        <f t="shared" si="145"/>
        <v>0</v>
      </c>
      <c r="DG64" s="504">
        <f t="shared" si="145"/>
        <v>0</v>
      </c>
      <c r="DH64" s="504">
        <f t="shared" si="145"/>
        <v>0</v>
      </c>
      <c r="DI64" s="504">
        <f t="shared" si="145"/>
        <v>0</v>
      </c>
      <c r="DJ64" s="504">
        <f t="shared" si="145"/>
        <v>0</v>
      </c>
      <c r="DK64" s="504">
        <f t="shared" si="145"/>
        <v>0</v>
      </c>
      <c r="DL64" s="504">
        <f t="shared" si="145"/>
        <v>0</v>
      </c>
      <c r="DM64" s="504">
        <f t="shared" si="145"/>
        <v>0</v>
      </c>
      <c r="DN64" s="504">
        <f t="shared" si="145"/>
        <v>0</v>
      </c>
      <c r="DO64" s="504">
        <f t="shared" si="145"/>
        <v>0</v>
      </c>
      <c r="DP64" s="504">
        <f t="shared" si="145"/>
        <v>0</v>
      </c>
      <c r="DQ64" s="504">
        <f>SUM(DQ65:DQ67)</f>
        <v>0</v>
      </c>
    </row>
    <row r="65" spans="1:121" ht="27.6" hidden="1" outlineLevel="1">
      <c r="A65" s="507" t="s">
        <v>2</v>
      </c>
      <c r="B65" s="508" t="s">
        <v>300</v>
      </c>
      <c r="C65" s="509"/>
      <c r="D65" s="510"/>
      <c r="E65" s="510"/>
      <c r="F65" s="510"/>
      <c r="G65" s="511">
        <f>C65+D65-E65+F65</f>
        <v>0</v>
      </c>
      <c r="H65" s="510"/>
      <c r="I65" s="510"/>
      <c r="J65" s="510"/>
      <c r="K65" s="510"/>
      <c r="L65" s="510"/>
      <c r="M65" s="510"/>
      <c r="N65" s="511">
        <f>H65+I65-J65+K65-L65+M65</f>
        <v>0</v>
      </c>
      <c r="O65" s="510"/>
      <c r="P65" s="510"/>
      <c r="R65" s="510"/>
      <c r="S65" s="510"/>
      <c r="T65" s="510"/>
      <c r="U65" s="510"/>
      <c r="V65" s="511">
        <f>R65+S65-T65+U65</f>
        <v>0</v>
      </c>
      <c r="W65" s="510"/>
      <c r="X65" s="510"/>
      <c r="Y65" s="510"/>
      <c r="Z65" s="510"/>
      <c r="AA65" s="510"/>
      <c r="AB65" s="510"/>
      <c r="AC65" s="511">
        <f>W65+X65-Y65+Z65-AA65+AB65</f>
        <v>0</v>
      </c>
      <c r="AD65" s="510"/>
      <c r="AE65" s="510"/>
      <c r="AG65" s="510"/>
      <c r="AH65" s="510"/>
      <c r="AI65" s="510"/>
      <c r="AJ65" s="510"/>
      <c r="AK65" s="511">
        <f>AG65+AH65-AI65+AJ65</f>
        <v>0</v>
      </c>
      <c r="AL65" s="510"/>
      <c r="AM65" s="510"/>
      <c r="AN65" s="510"/>
      <c r="AO65" s="510"/>
      <c r="AP65" s="510"/>
      <c r="AQ65" s="510"/>
      <c r="AR65" s="511">
        <f>AL65+AM65-AN65+AO65-AP65+AQ65</f>
        <v>0</v>
      </c>
      <c r="AS65" s="510"/>
      <c r="AT65" s="510"/>
      <c r="AV65" s="510"/>
      <c r="AW65" s="510"/>
      <c r="AX65" s="510"/>
      <c r="AY65" s="510"/>
      <c r="AZ65" s="511">
        <f>AV65+AW65-AX65+AY65</f>
        <v>0</v>
      </c>
      <c r="BA65" s="510"/>
      <c r="BB65" s="510"/>
      <c r="BC65" s="510"/>
      <c r="BD65" s="510"/>
      <c r="BE65" s="510"/>
      <c r="BF65" s="510"/>
      <c r="BG65" s="511">
        <f>BA65+BB65-BC65+BD65-BE65+BF65</f>
        <v>0</v>
      </c>
      <c r="BH65" s="510"/>
      <c r="BI65" s="510"/>
      <c r="BK65" s="510"/>
      <c r="BL65" s="510"/>
      <c r="BM65" s="510"/>
      <c r="BN65" s="510"/>
      <c r="BO65" s="511">
        <f>BK65+BL65-BM65+BN65</f>
        <v>0</v>
      </c>
      <c r="BP65" s="510"/>
      <c r="BQ65" s="510"/>
      <c r="BR65" s="510"/>
      <c r="BS65" s="510"/>
      <c r="BT65" s="510"/>
      <c r="BU65" s="510"/>
      <c r="BV65" s="511">
        <f>BP65+BQ65-BR65+BS65-BT65+BU65</f>
        <v>0</v>
      </c>
      <c r="BW65" s="510"/>
      <c r="BX65" s="510"/>
      <c r="BZ65" s="510"/>
      <c r="CA65" s="510"/>
      <c r="CB65" s="510"/>
      <c r="CC65" s="510"/>
      <c r="CD65" s="511">
        <f>BZ65+CA65-CB65+CC65</f>
        <v>0</v>
      </c>
      <c r="CE65" s="510"/>
      <c r="CF65" s="510"/>
      <c r="CG65" s="510"/>
      <c r="CH65" s="510"/>
      <c r="CI65" s="510"/>
      <c r="CJ65" s="510"/>
      <c r="CK65" s="511">
        <f>CE65+CF65-CG65+CH65-CI65+CJ65</f>
        <v>0</v>
      </c>
      <c r="CL65" s="510"/>
      <c r="CM65" s="510"/>
      <c r="CO65" s="510"/>
      <c r="CP65" s="510"/>
      <c r="CQ65" s="510"/>
      <c r="CR65" s="510"/>
      <c r="CS65" s="511">
        <f>CO65+CP65-CQ65+CR65</f>
        <v>0</v>
      </c>
      <c r="CT65" s="510"/>
      <c r="CU65" s="510"/>
      <c r="CV65" s="510"/>
      <c r="CW65" s="510"/>
      <c r="CX65" s="510"/>
      <c r="CY65" s="510"/>
      <c r="CZ65" s="511">
        <f>CT65+CU65-CV65+CW65-CX65+CY65</f>
        <v>0</v>
      </c>
      <c r="DA65" s="510"/>
      <c r="DB65" s="510"/>
      <c r="DD65" s="510"/>
      <c r="DE65" s="510"/>
      <c r="DF65" s="510"/>
      <c r="DG65" s="510"/>
      <c r="DH65" s="511">
        <f>DD65+DE65-DF65+DG65</f>
        <v>0</v>
      </c>
      <c r="DI65" s="510"/>
      <c r="DJ65" s="510"/>
      <c r="DK65" s="510"/>
      <c r="DL65" s="510"/>
      <c r="DM65" s="510"/>
      <c r="DN65" s="510"/>
      <c r="DO65" s="511">
        <f>DI65+DJ65-DK65+DL65-DM65+DN65</f>
        <v>0</v>
      </c>
      <c r="DP65" s="510"/>
      <c r="DQ65" s="510"/>
    </row>
    <row r="66" spans="1:121" hidden="1" outlineLevel="1">
      <c r="A66" s="514" t="s">
        <v>3</v>
      </c>
      <c r="B66" s="515" t="s">
        <v>301</v>
      </c>
      <c r="C66" s="516"/>
      <c r="D66" s="517"/>
      <c r="E66" s="517"/>
      <c r="F66" s="517"/>
      <c r="G66" s="504">
        <f>C66+D66-E66+F66</f>
        <v>0</v>
      </c>
      <c r="H66" s="517"/>
      <c r="I66" s="517"/>
      <c r="J66" s="517"/>
      <c r="K66" s="517"/>
      <c r="L66" s="517"/>
      <c r="M66" s="517"/>
      <c r="N66" s="511">
        <f>H66+I66-J66+K66-L66+M66</f>
        <v>0</v>
      </c>
      <c r="O66" s="517"/>
      <c r="P66" s="517"/>
      <c r="R66" s="517"/>
      <c r="S66" s="517"/>
      <c r="T66" s="517"/>
      <c r="U66" s="517"/>
      <c r="V66" s="504">
        <f>R66+S66-T66+U66</f>
        <v>0</v>
      </c>
      <c r="W66" s="517"/>
      <c r="X66" s="517"/>
      <c r="Y66" s="517"/>
      <c r="Z66" s="517"/>
      <c r="AA66" s="517"/>
      <c r="AB66" s="517"/>
      <c r="AC66" s="511">
        <f>W66+X66-Y66+Z66-AA66+AB66</f>
        <v>0</v>
      </c>
      <c r="AD66" s="517"/>
      <c r="AE66" s="517"/>
      <c r="AG66" s="517"/>
      <c r="AH66" s="517"/>
      <c r="AI66" s="517"/>
      <c r="AJ66" s="517"/>
      <c r="AK66" s="504">
        <f>AG66+AH66-AI66+AJ66</f>
        <v>0</v>
      </c>
      <c r="AL66" s="517"/>
      <c r="AM66" s="517"/>
      <c r="AN66" s="517"/>
      <c r="AO66" s="517"/>
      <c r="AP66" s="517"/>
      <c r="AQ66" s="517"/>
      <c r="AR66" s="511">
        <f>AL66+AM66-AN66+AO66-AP66+AQ66</f>
        <v>0</v>
      </c>
      <c r="AS66" s="517"/>
      <c r="AT66" s="517"/>
      <c r="AV66" s="517"/>
      <c r="AW66" s="517"/>
      <c r="AX66" s="517"/>
      <c r="AY66" s="517"/>
      <c r="AZ66" s="504">
        <f>AV66+AW66-AX66+AY66</f>
        <v>0</v>
      </c>
      <c r="BA66" s="517"/>
      <c r="BB66" s="517"/>
      <c r="BC66" s="517"/>
      <c r="BD66" s="517"/>
      <c r="BE66" s="517"/>
      <c r="BF66" s="517"/>
      <c r="BG66" s="511">
        <f>BA66+BB66-BC66+BD66-BE66+BF66</f>
        <v>0</v>
      </c>
      <c r="BH66" s="517"/>
      <c r="BI66" s="517"/>
      <c r="BK66" s="517"/>
      <c r="BL66" s="517"/>
      <c r="BM66" s="517"/>
      <c r="BN66" s="517"/>
      <c r="BO66" s="504">
        <f>BK66+BL66-BM66+BN66</f>
        <v>0</v>
      </c>
      <c r="BP66" s="517"/>
      <c r="BQ66" s="517"/>
      <c r="BR66" s="517"/>
      <c r="BS66" s="517"/>
      <c r="BT66" s="517"/>
      <c r="BU66" s="517"/>
      <c r="BV66" s="511">
        <f>BP66+BQ66-BR66+BS66-BT66+BU66</f>
        <v>0</v>
      </c>
      <c r="BW66" s="517"/>
      <c r="BX66" s="517"/>
      <c r="BZ66" s="517"/>
      <c r="CA66" s="517"/>
      <c r="CB66" s="517"/>
      <c r="CC66" s="517"/>
      <c r="CD66" s="504">
        <f>BZ66+CA66-CB66+CC66</f>
        <v>0</v>
      </c>
      <c r="CE66" s="517"/>
      <c r="CF66" s="517"/>
      <c r="CG66" s="517"/>
      <c r="CH66" s="517"/>
      <c r="CI66" s="517"/>
      <c r="CJ66" s="517"/>
      <c r="CK66" s="511">
        <f>CE66+CF66-CG66+CH66-CI66+CJ66</f>
        <v>0</v>
      </c>
      <c r="CL66" s="517"/>
      <c r="CM66" s="517"/>
      <c r="CO66" s="517"/>
      <c r="CP66" s="517"/>
      <c r="CQ66" s="517"/>
      <c r="CR66" s="517"/>
      <c r="CS66" s="504">
        <f>CO66+CP66-CQ66+CR66</f>
        <v>0</v>
      </c>
      <c r="CT66" s="517"/>
      <c r="CU66" s="517"/>
      <c r="CV66" s="517"/>
      <c r="CW66" s="517"/>
      <c r="CX66" s="517"/>
      <c r="CY66" s="517"/>
      <c r="CZ66" s="511">
        <f>CT66+CU66-CV66+CW66-CX66+CY66</f>
        <v>0</v>
      </c>
      <c r="DA66" s="517"/>
      <c r="DB66" s="517"/>
      <c r="DD66" s="517"/>
      <c r="DE66" s="517"/>
      <c r="DF66" s="517"/>
      <c r="DG66" s="517"/>
      <c r="DH66" s="504">
        <f>DD66+DE66-DF66+DG66</f>
        <v>0</v>
      </c>
      <c r="DI66" s="517"/>
      <c r="DJ66" s="517"/>
      <c r="DK66" s="517"/>
      <c r="DL66" s="517"/>
      <c r="DM66" s="517"/>
      <c r="DN66" s="517"/>
      <c r="DO66" s="511">
        <f>DI66+DJ66-DK66+DL66-DM66+DN66</f>
        <v>0</v>
      </c>
      <c r="DP66" s="517"/>
      <c r="DQ66" s="517"/>
    </row>
    <row r="67" spans="1:121" hidden="1" outlineLevel="1">
      <c r="A67" s="514" t="s">
        <v>4</v>
      </c>
      <c r="B67" s="515" t="s">
        <v>302</v>
      </c>
      <c r="C67" s="516"/>
      <c r="D67" s="517"/>
      <c r="E67" s="517"/>
      <c r="F67" s="517"/>
      <c r="G67" s="504">
        <f>C67+D67-E67+F67</f>
        <v>0</v>
      </c>
      <c r="H67" s="517"/>
      <c r="I67" s="517"/>
      <c r="J67" s="517"/>
      <c r="K67" s="517"/>
      <c r="L67" s="517"/>
      <c r="M67" s="517"/>
      <c r="N67" s="511">
        <f>H67+I67-J67+K67-L67+M67</f>
        <v>0</v>
      </c>
      <c r="O67" s="517"/>
      <c r="P67" s="517"/>
      <c r="R67" s="517"/>
      <c r="S67" s="517"/>
      <c r="T67" s="517"/>
      <c r="U67" s="517"/>
      <c r="V67" s="504">
        <f>R67+S67-T67+U67</f>
        <v>0</v>
      </c>
      <c r="W67" s="517"/>
      <c r="X67" s="517"/>
      <c r="Y67" s="517"/>
      <c r="Z67" s="517"/>
      <c r="AA67" s="517"/>
      <c r="AB67" s="517"/>
      <c r="AC67" s="511">
        <f>W67+X67-Y67+Z67-AA67+AB67</f>
        <v>0</v>
      </c>
      <c r="AD67" s="517"/>
      <c r="AE67" s="517"/>
      <c r="AG67" s="517"/>
      <c r="AH67" s="517"/>
      <c r="AI67" s="517"/>
      <c r="AJ67" s="517"/>
      <c r="AK67" s="504">
        <f>AG67+AH67-AI67+AJ67</f>
        <v>0</v>
      </c>
      <c r="AL67" s="517"/>
      <c r="AM67" s="517"/>
      <c r="AN67" s="517"/>
      <c r="AO67" s="517"/>
      <c r="AP67" s="517"/>
      <c r="AQ67" s="517"/>
      <c r="AR67" s="511">
        <f>AL67+AM67-AN67+AO67-AP67+AQ67</f>
        <v>0</v>
      </c>
      <c r="AS67" s="517"/>
      <c r="AT67" s="517"/>
      <c r="AV67" s="517"/>
      <c r="AW67" s="517"/>
      <c r="AX67" s="517"/>
      <c r="AY67" s="517"/>
      <c r="AZ67" s="504">
        <f>AV67+AW67-AX67+AY67</f>
        <v>0</v>
      </c>
      <c r="BA67" s="517"/>
      <c r="BB67" s="517"/>
      <c r="BC67" s="517"/>
      <c r="BD67" s="517"/>
      <c r="BE67" s="517"/>
      <c r="BF67" s="517"/>
      <c r="BG67" s="511">
        <f>BA67+BB67-BC67+BD67-BE67+BF67</f>
        <v>0</v>
      </c>
      <c r="BH67" s="517"/>
      <c r="BI67" s="517"/>
      <c r="BK67" s="517"/>
      <c r="BL67" s="517"/>
      <c r="BM67" s="517"/>
      <c r="BN67" s="517"/>
      <c r="BO67" s="504">
        <f>BK67+BL67-BM67+BN67</f>
        <v>0</v>
      </c>
      <c r="BP67" s="517"/>
      <c r="BQ67" s="517"/>
      <c r="BR67" s="517"/>
      <c r="BS67" s="517"/>
      <c r="BT67" s="517"/>
      <c r="BU67" s="517"/>
      <c r="BV67" s="511">
        <f>BP67+BQ67-BR67+BS67-BT67+BU67</f>
        <v>0</v>
      </c>
      <c r="BW67" s="517"/>
      <c r="BX67" s="517"/>
      <c r="BZ67" s="517"/>
      <c r="CA67" s="517"/>
      <c r="CB67" s="517"/>
      <c r="CC67" s="517"/>
      <c r="CD67" s="504">
        <f>BZ67+CA67-CB67+CC67</f>
        <v>0</v>
      </c>
      <c r="CE67" s="517"/>
      <c r="CF67" s="517"/>
      <c r="CG67" s="517"/>
      <c r="CH67" s="517"/>
      <c r="CI67" s="517"/>
      <c r="CJ67" s="517"/>
      <c r="CK67" s="511">
        <f>CE67+CF67-CG67+CH67-CI67+CJ67</f>
        <v>0</v>
      </c>
      <c r="CL67" s="517"/>
      <c r="CM67" s="517"/>
      <c r="CO67" s="517"/>
      <c r="CP67" s="517"/>
      <c r="CQ67" s="517"/>
      <c r="CR67" s="517"/>
      <c r="CS67" s="504">
        <f>CO67+CP67-CQ67+CR67</f>
        <v>0</v>
      </c>
      <c r="CT67" s="517"/>
      <c r="CU67" s="517"/>
      <c r="CV67" s="517"/>
      <c r="CW67" s="517"/>
      <c r="CX67" s="517"/>
      <c r="CY67" s="517"/>
      <c r="CZ67" s="511">
        <f>CT67+CU67-CV67+CW67-CX67+CY67</f>
        <v>0</v>
      </c>
      <c r="DA67" s="517"/>
      <c r="DB67" s="517"/>
      <c r="DD67" s="517"/>
      <c r="DE67" s="517"/>
      <c r="DF67" s="517"/>
      <c r="DG67" s="517"/>
      <c r="DH67" s="504">
        <f>DD67+DE67-DF67+DG67</f>
        <v>0</v>
      </c>
      <c r="DI67" s="517"/>
      <c r="DJ67" s="517"/>
      <c r="DK67" s="517"/>
      <c r="DL67" s="517"/>
      <c r="DM67" s="517"/>
      <c r="DN67" s="517"/>
      <c r="DO67" s="511">
        <f>DI67+DJ67-DK67+DL67-DM67+DN67</f>
        <v>0</v>
      </c>
      <c r="DP67" s="517"/>
      <c r="DQ67" s="517"/>
    </row>
    <row r="68" spans="1:121" hidden="1" outlineLevel="1">
      <c r="A68" s="502" t="s">
        <v>227</v>
      </c>
      <c r="B68" s="503" t="s">
        <v>303</v>
      </c>
      <c r="C68" s="504">
        <f>SUM(C69:C72)</f>
        <v>0</v>
      </c>
      <c r="D68" s="504">
        <f t="shared" ref="D68:AE68" si="146">SUM(D69:D72)</f>
        <v>0</v>
      </c>
      <c r="E68" s="504">
        <f t="shared" si="146"/>
        <v>0</v>
      </c>
      <c r="F68" s="504">
        <f t="shared" si="146"/>
        <v>0</v>
      </c>
      <c r="G68" s="504">
        <f t="shared" si="146"/>
        <v>0</v>
      </c>
      <c r="H68" s="504">
        <f t="shared" si="146"/>
        <v>0</v>
      </c>
      <c r="I68" s="504">
        <f t="shared" si="146"/>
        <v>0</v>
      </c>
      <c r="J68" s="504">
        <f t="shared" si="146"/>
        <v>0</v>
      </c>
      <c r="K68" s="504">
        <f t="shared" si="146"/>
        <v>0</v>
      </c>
      <c r="L68" s="504">
        <f t="shared" si="146"/>
        <v>0</v>
      </c>
      <c r="M68" s="504">
        <f t="shared" si="146"/>
        <v>0</v>
      </c>
      <c r="N68" s="504">
        <f t="shared" si="146"/>
        <v>0</v>
      </c>
      <c r="O68" s="504">
        <f t="shared" si="146"/>
        <v>0</v>
      </c>
      <c r="P68" s="504">
        <f t="shared" si="146"/>
        <v>0</v>
      </c>
      <c r="R68" s="504">
        <f t="shared" si="146"/>
        <v>0</v>
      </c>
      <c r="S68" s="504">
        <f t="shared" si="146"/>
        <v>0</v>
      </c>
      <c r="T68" s="504">
        <f t="shared" si="146"/>
        <v>0</v>
      </c>
      <c r="U68" s="504">
        <f t="shared" si="146"/>
        <v>0</v>
      </c>
      <c r="V68" s="504">
        <f t="shared" si="146"/>
        <v>0</v>
      </c>
      <c r="W68" s="504">
        <f t="shared" si="146"/>
        <v>0</v>
      </c>
      <c r="X68" s="504">
        <f t="shared" si="146"/>
        <v>0</v>
      </c>
      <c r="Y68" s="504">
        <f t="shared" si="146"/>
        <v>0</v>
      </c>
      <c r="Z68" s="504">
        <f t="shared" si="146"/>
        <v>0</v>
      </c>
      <c r="AA68" s="504">
        <f t="shared" si="146"/>
        <v>0</v>
      </c>
      <c r="AB68" s="504">
        <f t="shared" si="146"/>
        <v>0</v>
      </c>
      <c r="AC68" s="504">
        <f t="shared" si="146"/>
        <v>0</v>
      </c>
      <c r="AD68" s="504">
        <f t="shared" si="146"/>
        <v>0</v>
      </c>
      <c r="AE68" s="504">
        <f t="shared" si="146"/>
        <v>0</v>
      </c>
      <c r="AG68" s="504">
        <f t="shared" ref="AG68:AT68" si="147">SUM(AG69:AG72)</f>
        <v>0</v>
      </c>
      <c r="AH68" s="504">
        <f t="shared" si="147"/>
        <v>0</v>
      </c>
      <c r="AI68" s="504">
        <f t="shared" si="147"/>
        <v>0</v>
      </c>
      <c r="AJ68" s="504">
        <f t="shared" si="147"/>
        <v>0</v>
      </c>
      <c r="AK68" s="504">
        <f t="shared" si="147"/>
        <v>0</v>
      </c>
      <c r="AL68" s="504">
        <f t="shared" si="147"/>
        <v>0</v>
      </c>
      <c r="AM68" s="504">
        <f t="shared" si="147"/>
        <v>0</v>
      </c>
      <c r="AN68" s="504">
        <f t="shared" si="147"/>
        <v>0</v>
      </c>
      <c r="AO68" s="504">
        <f t="shared" si="147"/>
        <v>0</v>
      </c>
      <c r="AP68" s="504">
        <f t="shared" si="147"/>
        <v>0</v>
      </c>
      <c r="AQ68" s="504">
        <f t="shared" si="147"/>
        <v>0</v>
      </c>
      <c r="AR68" s="504">
        <f t="shared" si="147"/>
        <v>0</v>
      </c>
      <c r="AS68" s="504">
        <f t="shared" si="147"/>
        <v>0</v>
      </c>
      <c r="AT68" s="504">
        <f t="shared" si="147"/>
        <v>0</v>
      </c>
      <c r="AV68" s="504">
        <f t="shared" ref="AV68:BI68" si="148">SUM(AV69:AV72)</f>
        <v>0</v>
      </c>
      <c r="AW68" s="504">
        <f t="shared" si="148"/>
        <v>0</v>
      </c>
      <c r="AX68" s="504">
        <f t="shared" si="148"/>
        <v>0</v>
      </c>
      <c r="AY68" s="504">
        <f t="shared" si="148"/>
        <v>0</v>
      </c>
      <c r="AZ68" s="504">
        <f t="shared" si="148"/>
        <v>0</v>
      </c>
      <c r="BA68" s="504">
        <f t="shared" si="148"/>
        <v>0</v>
      </c>
      <c r="BB68" s="504">
        <f t="shared" si="148"/>
        <v>0</v>
      </c>
      <c r="BC68" s="504">
        <f t="shared" si="148"/>
        <v>0</v>
      </c>
      <c r="BD68" s="504">
        <f t="shared" si="148"/>
        <v>0</v>
      </c>
      <c r="BE68" s="504">
        <f t="shared" si="148"/>
        <v>0</v>
      </c>
      <c r="BF68" s="504">
        <f t="shared" si="148"/>
        <v>0</v>
      </c>
      <c r="BG68" s="504">
        <f t="shared" si="148"/>
        <v>0</v>
      </c>
      <c r="BH68" s="504">
        <f t="shared" si="148"/>
        <v>0</v>
      </c>
      <c r="BI68" s="504">
        <f t="shared" si="148"/>
        <v>0</v>
      </c>
      <c r="BK68" s="504">
        <f t="shared" ref="BK68:BX68" si="149">SUM(BK69:BK72)</f>
        <v>0</v>
      </c>
      <c r="BL68" s="504">
        <f t="shared" si="149"/>
        <v>0</v>
      </c>
      <c r="BM68" s="504">
        <f t="shared" si="149"/>
        <v>0</v>
      </c>
      <c r="BN68" s="504">
        <f t="shared" si="149"/>
        <v>0</v>
      </c>
      <c r="BO68" s="504">
        <f t="shared" si="149"/>
        <v>0</v>
      </c>
      <c r="BP68" s="504">
        <f t="shared" si="149"/>
        <v>0</v>
      </c>
      <c r="BQ68" s="504">
        <f t="shared" si="149"/>
        <v>0</v>
      </c>
      <c r="BR68" s="504">
        <f t="shared" si="149"/>
        <v>0</v>
      </c>
      <c r="BS68" s="504">
        <f t="shared" si="149"/>
        <v>0</v>
      </c>
      <c r="BT68" s="504">
        <f t="shared" si="149"/>
        <v>0</v>
      </c>
      <c r="BU68" s="504">
        <f t="shared" si="149"/>
        <v>0</v>
      </c>
      <c r="BV68" s="504">
        <f t="shared" si="149"/>
        <v>0</v>
      </c>
      <c r="BW68" s="504">
        <f t="shared" si="149"/>
        <v>0</v>
      </c>
      <c r="BX68" s="504">
        <f t="shared" si="149"/>
        <v>0</v>
      </c>
      <c r="BZ68" s="504">
        <f t="shared" ref="BZ68:CM68" si="150">SUM(BZ69:BZ72)</f>
        <v>0</v>
      </c>
      <c r="CA68" s="504">
        <f t="shared" si="150"/>
        <v>0</v>
      </c>
      <c r="CB68" s="504">
        <f t="shared" si="150"/>
        <v>0</v>
      </c>
      <c r="CC68" s="504">
        <f t="shared" si="150"/>
        <v>0</v>
      </c>
      <c r="CD68" s="504">
        <f t="shared" si="150"/>
        <v>0</v>
      </c>
      <c r="CE68" s="504">
        <f t="shared" si="150"/>
        <v>0</v>
      </c>
      <c r="CF68" s="504">
        <f t="shared" si="150"/>
        <v>0</v>
      </c>
      <c r="CG68" s="504">
        <f t="shared" si="150"/>
        <v>0</v>
      </c>
      <c r="CH68" s="504">
        <f t="shared" si="150"/>
        <v>0</v>
      </c>
      <c r="CI68" s="504">
        <f t="shared" si="150"/>
        <v>0</v>
      </c>
      <c r="CJ68" s="504">
        <f t="shared" si="150"/>
        <v>0</v>
      </c>
      <c r="CK68" s="504">
        <f t="shared" si="150"/>
        <v>0</v>
      </c>
      <c r="CL68" s="504">
        <f t="shared" si="150"/>
        <v>0</v>
      </c>
      <c r="CM68" s="504">
        <f t="shared" si="150"/>
        <v>0</v>
      </c>
      <c r="CO68" s="504">
        <f t="shared" ref="CO68:DB68" si="151">SUM(CO69:CO72)</f>
        <v>0</v>
      </c>
      <c r="CP68" s="504">
        <f t="shared" si="151"/>
        <v>0</v>
      </c>
      <c r="CQ68" s="504">
        <f t="shared" si="151"/>
        <v>0</v>
      </c>
      <c r="CR68" s="504">
        <f t="shared" si="151"/>
        <v>0</v>
      </c>
      <c r="CS68" s="504">
        <f t="shared" si="151"/>
        <v>0</v>
      </c>
      <c r="CT68" s="504">
        <f t="shared" si="151"/>
        <v>0</v>
      </c>
      <c r="CU68" s="504">
        <f t="shared" si="151"/>
        <v>0</v>
      </c>
      <c r="CV68" s="504">
        <f t="shared" si="151"/>
        <v>0</v>
      </c>
      <c r="CW68" s="504">
        <f t="shared" si="151"/>
        <v>0</v>
      </c>
      <c r="CX68" s="504">
        <f t="shared" si="151"/>
        <v>0</v>
      </c>
      <c r="CY68" s="504">
        <f t="shared" si="151"/>
        <v>0</v>
      </c>
      <c r="CZ68" s="504">
        <f t="shared" si="151"/>
        <v>0</v>
      </c>
      <c r="DA68" s="504">
        <f t="shared" si="151"/>
        <v>0</v>
      </c>
      <c r="DB68" s="504">
        <f t="shared" si="151"/>
        <v>0</v>
      </c>
      <c r="DD68" s="504">
        <f t="shared" ref="DD68:DQ68" si="152">SUM(DD69:DD72)</f>
        <v>0</v>
      </c>
      <c r="DE68" s="504">
        <f t="shared" si="152"/>
        <v>0</v>
      </c>
      <c r="DF68" s="504">
        <f t="shared" si="152"/>
        <v>0</v>
      </c>
      <c r="DG68" s="504">
        <f t="shared" si="152"/>
        <v>0</v>
      </c>
      <c r="DH68" s="504">
        <f t="shared" si="152"/>
        <v>0</v>
      </c>
      <c r="DI68" s="504">
        <f t="shared" si="152"/>
        <v>0</v>
      </c>
      <c r="DJ68" s="504">
        <f t="shared" si="152"/>
        <v>0</v>
      </c>
      <c r="DK68" s="504">
        <f t="shared" si="152"/>
        <v>0</v>
      </c>
      <c r="DL68" s="504">
        <f t="shared" si="152"/>
        <v>0</v>
      </c>
      <c r="DM68" s="504">
        <f t="shared" si="152"/>
        <v>0</v>
      </c>
      <c r="DN68" s="504">
        <f t="shared" si="152"/>
        <v>0</v>
      </c>
      <c r="DO68" s="504">
        <f t="shared" si="152"/>
        <v>0</v>
      </c>
      <c r="DP68" s="504">
        <f t="shared" si="152"/>
        <v>0</v>
      </c>
      <c r="DQ68" s="504">
        <f t="shared" si="152"/>
        <v>0</v>
      </c>
    </row>
    <row r="69" spans="1:121" ht="27.6" hidden="1" outlineLevel="1">
      <c r="A69" s="514" t="s">
        <v>2</v>
      </c>
      <c r="B69" s="515" t="s">
        <v>304</v>
      </c>
      <c r="C69" s="516"/>
      <c r="D69" s="517"/>
      <c r="E69" s="517"/>
      <c r="F69" s="517"/>
      <c r="G69" s="504">
        <f>C69+D69-E69+F69</f>
        <v>0</v>
      </c>
      <c r="H69" s="517"/>
      <c r="I69" s="517"/>
      <c r="J69" s="517"/>
      <c r="K69" s="517"/>
      <c r="L69" s="517"/>
      <c r="M69" s="517"/>
      <c r="N69" s="511">
        <f>H69+I69-J69+K69-L69+M69</f>
        <v>0</v>
      </c>
      <c r="O69" s="517"/>
      <c r="P69" s="517"/>
      <c r="R69" s="517"/>
      <c r="S69" s="517"/>
      <c r="T69" s="517"/>
      <c r="U69" s="517"/>
      <c r="V69" s="504">
        <f>R69+S69-T69+U69</f>
        <v>0</v>
      </c>
      <c r="W69" s="517"/>
      <c r="X69" s="517"/>
      <c r="Y69" s="517"/>
      <c r="Z69" s="517"/>
      <c r="AA69" s="517"/>
      <c r="AB69" s="517"/>
      <c r="AC69" s="511">
        <f>W69+X69-Y69+Z69-AA69+AB69</f>
        <v>0</v>
      </c>
      <c r="AD69" s="517"/>
      <c r="AE69" s="517"/>
      <c r="AG69" s="517"/>
      <c r="AH69" s="517"/>
      <c r="AI69" s="517"/>
      <c r="AJ69" s="517"/>
      <c r="AK69" s="504">
        <f>AG69+AH69-AI69+AJ69</f>
        <v>0</v>
      </c>
      <c r="AL69" s="517"/>
      <c r="AM69" s="517"/>
      <c r="AN69" s="517"/>
      <c r="AO69" s="517"/>
      <c r="AP69" s="517"/>
      <c r="AQ69" s="517"/>
      <c r="AR69" s="511">
        <f>AL69+AM69-AN69+AO69-AP69+AQ69</f>
        <v>0</v>
      </c>
      <c r="AS69" s="517"/>
      <c r="AT69" s="517"/>
      <c r="AV69" s="517"/>
      <c r="AW69" s="517"/>
      <c r="AX69" s="517"/>
      <c r="AY69" s="517"/>
      <c r="AZ69" s="504">
        <f>AV69+AW69-AX69+AY69</f>
        <v>0</v>
      </c>
      <c r="BA69" s="517"/>
      <c r="BB69" s="517"/>
      <c r="BC69" s="517"/>
      <c r="BD69" s="517"/>
      <c r="BE69" s="517"/>
      <c r="BF69" s="517"/>
      <c r="BG69" s="511">
        <f>BA69+BB69-BC69+BD69-BE69+BF69</f>
        <v>0</v>
      </c>
      <c r="BH69" s="517"/>
      <c r="BI69" s="517"/>
      <c r="BK69" s="517"/>
      <c r="BL69" s="517"/>
      <c r="BM69" s="517"/>
      <c r="BN69" s="517"/>
      <c r="BO69" s="504">
        <f>BK69+BL69-BM69+BN69</f>
        <v>0</v>
      </c>
      <c r="BP69" s="517"/>
      <c r="BQ69" s="517"/>
      <c r="BR69" s="517"/>
      <c r="BS69" s="517"/>
      <c r="BT69" s="517"/>
      <c r="BU69" s="517"/>
      <c r="BV69" s="511">
        <f>BP69+BQ69-BR69+BS69-BT69+BU69</f>
        <v>0</v>
      </c>
      <c r="BW69" s="517"/>
      <c r="BX69" s="517"/>
      <c r="BZ69" s="517"/>
      <c r="CA69" s="517"/>
      <c r="CB69" s="517"/>
      <c r="CC69" s="517"/>
      <c r="CD69" s="504">
        <f>BZ69+CA69-CB69+CC69</f>
        <v>0</v>
      </c>
      <c r="CE69" s="517"/>
      <c r="CF69" s="517"/>
      <c r="CG69" s="517"/>
      <c r="CH69" s="517"/>
      <c r="CI69" s="517"/>
      <c r="CJ69" s="517"/>
      <c r="CK69" s="511">
        <f>CE69+CF69-CG69+CH69-CI69+CJ69</f>
        <v>0</v>
      </c>
      <c r="CL69" s="517"/>
      <c r="CM69" s="517"/>
      <c r="CO69" s="517"/>
      <c r="CP69" s="517"/>
      <c r="CQ69" s="517"/>
      <c r="CR69" s="517"/>
      <c r="CS69" s="504">
        <f>CO69+CP69-CQ69+CR69</f>
        <v>0</v>
      </c>
      <c r="CT69" s="517"/>
      <c r="CU69" s="517"/>
      <c r="CV69" s="517"/>
      <c r="CW69" s="517"/>
      <c r="CX69" s="517"/>
      <c r="CY69" s="517"/>
      <c r="CZ69" s="511">
        <f>CT69+CU69-CV69+CW69-CX69+CY69</f>
        <v>0</v>
      </c>
      <c r="DA69" s="517"/>
      <c r="DB69" s="517"/>
      <c r="DD69" s="517"/>
      <c r="DE69" s="517"/>
      <c r="DF69" s="517"/>
      <c r="DG69" s="517"/>
      <c r="DH69" s="504">
        <f>DD69+DE69-DF69+DG69</f>
        <v>0</v>
      </c>
      <c r="DI69" s="517"/>
      <c r="DJ69" s="517"/>
      <c r="DK69" s="517"/>
      <c r="DL69" s="517"/>
      <c r="DM69" s="517"/>
      <c r="DN69" s="517"/>
      <c r="DO69" s="511">
        <f>DI69+DJ69-DK69+DL69-DM69+DN69</f>
        <v>0</v>
      </c>
      <c r="DP69" s="517"/>
      <c r="DQ69" s="517"/>
    </row>
    <row r="70" spans="1:121" hidden="1" outlineLevel="1">
      <c r="A70" s="514" t="s">
        <v>3</v>
      </c>
      <c r="B70" s="515" t="s">
        <v>305</v>
      </c>
      <c r="C70" s="516"/>
      <c r="D70" s="517"/>
      <c r="E70" s="517"/>
      <c r="F70" s="517"/>
      <c r="G70" s="504">
        <f>C70+D70-E70+F70</f>
        <v>0</v>
      </c>
      <c r="H70" s="517"/>
      <c r="I70" s="517"/>
      <c r="J70" s="517"/>
      <c r="K70" s="517"/>
      <c r="L70" s="517"/>
      <c r="M70" s="517"/>
      <c r="N70" s="511">
        <f>H70+I70-J70+K70-L70+M70</f>
        <v>0</v>
      </c>
      <c r="O70" s="517"/>
      <c r="P70" s="517"/>
      <c r="R70" s="517"/>
      <c r="S70" s="517"/>
      <c r="T70" s="517"/>
      <c r="U70" s="517"/>
      <c r="V70" s="504">
        <f>R70+S70-T70+U70</f>
        <v>0</v>
      </c>
      <c r="W70" s="517"/>
      <c r="X70" s="517"/>
      <c r="Y70" s="517"/>
      <c r="Z70" s="517"/>
      <c r="AA70" s="517"/>
      <c r="AB70" s="517"/>
      <c r="AC70" s="511">
        <f>W70+X70-Y70+Z70-AA70+AB70</f>
        <v>0</v>
      </c>
      <c r="AD70" s="517"/>
      <c r="AE70" s="517"/>
      <c r="AG70" s="517"/>
      <c r="AH70" s="517"/>
      <c r="AI70" s="517"/>
      <c r="AJ70" s="517"/>
      <c r="AK70" s="504">
        <f>AG70+AH70-AI70+AJ70</f>
        <v>0</v>
      </c>
      <c r="AL70" s="517"/>
      <c r="AM70" s="517"/>
      <c r="AN70" s="517"/>
      <c r="AO70" s="517"/>
      <c r="AP70" s="517"/>
      <c r="AQ70" s="517"/>
      <c r="AR70" s="511">
        <f>AL70+AM70-AN70+AO70-AP70+AQ70</f>
        <v>0</v>
      </c>
      <c r="AS70" s="517"/>
      <c r="AT70" s="517"/>
      <c r="AV70" s="517"/>
      <c r="AW70" s="517"/>
      <c r="AX70" s="517"/>
      <c r="AY70" s="517"/>
      <c r="AZ70" s="504">
        <f>AV70+AW70-AX70+AY70</f>
        <v>0</v>
      </c>
      <c r="BA70" s="517"/>
      <c r="BB70" s="517"/>
      <c r="BC70" s="517"/>
      <c r="BD70" s="517"/>
      <c r="BE70" s="517"/>
      <c r="BF70" s="517"/>
      <c r="BG70" s="511">
        <f>BA70+BB70-BC70+BD70-BE70+BF70</f>
        <v>0</v>
      </c>
      <c r="BH70" s="517"/>
      <c r="BI70" s="517"/>
      <c r="BK70" s="517"/>
      <c r="BL70" s="517"/>
      <c r="BM70" s="517"/>
      <c r="BN70" s="517"/>
      <c r="BO70" s="504">
        <f>BK70+BL70-BM70+BN70</f>
        <v>0</v>
      </c>
      <c r="BP70" s="517"/>
      <c r="BQ70" s="517"/>
      <c r="BR70" s="517"/>
      <c r="BS70" s="517"/>
      <c r="BT70" s="517"/>
      <c r="BU70" s="517"/>
      <c r="BV70" s="511">
        <f>BP70+BQ70-BR70+BS70-BT70+BU70</f>
        <v>0</v>
      </c>
      <c r="BW70" s="517"/>
      <c r="BX70" s="517"/>
      <c r="BZ70" s="517"/>
      <c r="CA70" s="517"/>
      <c r="CB70" s="517"/>
      <c r="CC70" s="517"/>
      <c r="CD70" s="504">
        <f>BZ70+CA70-CB70+CC70</f>
        <v>0</v>
      </c>
      <c r="CE70" s="517"/>
      <c r="CF70" s="517"/>
      <c r="CG70" s="517"/>
      <c r="CH70" s="517"/>
      <c r="CI70" s="517"/>
      <c r="CJ70" s="517"/>
      <c r="CK70" s="511">
        <f>CE70+CF70-CG70+CH70-CI70+CJ70</f>
        <v>0</v>
      </c>
      <c r="CL70" s="517"/>
      <c r="CM70" s="517"/>
      <c r="CO70" s="517"/>
      <c r="CP70" s="517"/>
      <c r="CQ70" s="517"/>
      <c r="CR70" s="517"/>
      <c r="CS70" s="504">
        <f>CO70+CP70-CQ70+CR70</f>
        <v>0</v>
      </c>
      <c r="CT70" s="517"/>
      <c r="CU70" s="517"/>
      <c r="CV70" s="517"/>
      <c r="CW70" s="517"/>
      <c r="CX70" s="517"/>
      <c r="CY70" s="517"/>
      <c r="CZ70" s="511">
        <f>CT70+CU70-CV70+CW70-CX70+CY70</f>
        <v>0</v>
      </c>
      <c r="DA70" s="517"/>
      <c r="DB70" s="517"/>
      <c r="DD70" s="517"/>
      <c r="DE70" s="517"/>
      <c r="DF70" s="517"/>
      <c r="DG70" s="517"/>
      <c r="DH70" s="504">
        <f>DD70+DE70-DF70+DG70</f>
        <v>0</v>
      </c>
      <c r="DI70" s="517"/>
      <c r="DJ70" s="517"/>
      <c r="DK70" s="517"/>
      <c r="DL70" s="517"/>
      <c r="DM70" s="517"/>
      <c r="DN70" s="517"/>
      <c r="DO70" s="511">
        <f>DI70+DJ70-DK70+DL70-DM70+DN70</f>
        <v>0</v>
      </c>
      <c r="DP70" s="517"/>
      <c r="DQ70" s="517"/>
    </row>
    <row r="71" spans="1:121" hidden="1" outlineLevel="1">
      <c r="A71" s="514" t="s">
        <v>4</v>
      </c>
      <c r="B71" s="515" t="s">
        <v>306</v>
      </c>
      <c r="C71" s="516"/>
      <c r="D71" s="517"/>
      <c r="E71" s="517"/>
      <c r="F71" s="517"/>
      <c r="G71" s="504">
        <f>C71+D71-E71+F71</f>
        <v>0</v>
      </c>
      <c r="H71" s="517"/>
      <c r="I71" s="517"/>
      <c r="J71" s="517"/>
      <c r="K71" s="517"/>
      <c r="L71" s="517"/>
      <c r="M71" s="517"/>
      <c r="N71" s="511">
        <f>H71+I71-J71+K71-L71+M71</f>
        <v>0</v>
      </c>
      <c r="O71" s="517"/>
      <c r="P71" s="517"/>
      <c r="R71" s="517"/>
      <c r="S71" s="517"/>
      <c r="T71" s="517"/>
      <c r="U71" s="517"/>
      <c r="V71" s="504">
        <f>R71+S71-T71+U71</f>
        <v>0</v>
      </c>
      <c r="W71" s="517"/>
      <c r="X71" s="517"/>
      <c r="Y71" s="517"/>
      <c r="Z71" s="517"/>
      <c r="AA71" s="517"/>
      <c r="AB71" s="517"/>
      <c r="AC71" s="511">
        <f>W71+X71-Y71+Z71-AA71+AB71</f>
        <v>0</v>
      </c>
      <c r="AD71" s="517"/>
      <c r="AE71" s="517"/>
      <c r="AG71" s="517"/>
      <c r="AH71" s="517"/>
      <c r="AI71" s="517"/>
      <c r="AJ71" s="517"/>
      <c r="AK71" s="504">
        <f>AG71+AH71-AI71+AJ71</f>
        <v>0</v>
      </c>
      <c r="AL71" s="517"/>
      <c r="AM71" s="517"/>
      <c r="AN71" s="517"/>
      <c r="AO71" s="517"/>
      <c r="AP71" s="517"/>
      <c r="AQ71" s="517"/>
      <c r="AR71" s="511">
        <f>AL71+AM71-AN71+AO71-AP71+AQ71</f>
        <v>0</v>
      </c>
      <c r="AS71" s="517"/>
      <c r="AT71" s="517"/>
      <c r="AV71" s="517"/>
      <c r="AW71" s="517"/>
      <c r="AX71" s="517"/>
      <c r="AY71" s="517"/>
      <c r="AZ71" s="504">
        <f>AV71+AW71-AX71+AY71</f>
        <v>0</v>
      </c>
      <c r="BA71" s="517"/>
      <c r="BB71" s="517"/>
      <c r="BC71" s="517"/>
      <c r="BD71" s="517"/>
      <c r="BE71" s="517"/>
      <c r="BF71" s="517"/>
      <c r="BG71" s="511">
        <f>BA71+BB71-BC71+BD71-BE71+BF71</f>
        <v>0</v>
      </c>
      <c r="BH71" s="517"/>
      <c r="BI71" s="517"/>
      <c r="BK71" s="517"/>
      <c r="BL71" s="517"/>
      <c r="BM71" s="517"/>
      <c r="BN71" s="517"/>
      <c r="BO71" s="504">
        <f>BK71+BL71-BM71+BN71</f>
        <v>0</v>
      </c>
      <c r="BP71" s="517"/>
      <c r="BQ71" s="517"/>
      <c r="BR71" s="517"/>
      <c r="BS71" s="517"/>
      <c r="BT71" s="517"/>
      <c r="BU71" s="517"/>
      <c r="BV71" s="511">
        <f>BP71+BQ71-BR71+BS71-BT71+BU71</f>
        <v>0</v>
      </c>
      <c r="BW71" s="517"/>
      <c r="BX71" s="517"/>
      <c r="BZ71" s="517"/>
      <c r="CA71" s="517"/>
      <c r="CB71" s="517"/>
      <c r="CC71" s="517"/>
      <c r="CD71" s="504">
        <f>BZ71+CA71-CB71+CC71</f>
        <v>0</v>
      </c>
      <c r="CE71" s="517"/>
      <c r="CF71" s="517"/>
      <c r="CG71" s="517"/>
      <c r="CH71" s="517"/>
      <c r="CI71" s="517"/>
      <c r="CJ71" s="517"/>
      <c r="CK71" s="511">
        <f>CE71+CF71-CG71+CH71-CI71+CJ71</f>
        <v>0</v>
      </c>
      <c r="CL71" s="517"/>
      <c r="CM71" s="517"/>
      <c r="CO71" s="517"/>
      <c r="CP71" s="517"/>
      <c r="CQ71" s="517"/>
      <c r="CR71" s="517"/>
      <c r="CS71" s="504">
        <f>CO71+CP71-CQ71+CR71</f>
        <v>0</v>
      </c>
      <c r="CT71" s="517"/>
      <c r="CU71" s="517"/>
      <c r="CV71" s="517"/>
      <c r="CW71" s="517"/>
      <c r="CX71" s="517"/>
      <c r="CY71" s="517"/>
      <c r="CZ71" s="511">
        <f>CT71+CU71-CV71+CW71-CX71+CY71</f>
        <v>0</v>
      </c>
      <c r="DA71" s="517"/>
      <c r="DB71" s="517"/>
      <c r="DD71" s="517"/>
      <c r="DE71" s="517"/>
      <c r="DF71" s="517"/>
      <c r="DG71" s="517"/>
      <c r="DH71" s="504">
        <f>DD71+DE71-DF71+DG71</f>
        <v>0</v>
      </c>
      <c r="DI71" s="517"/>
      <c r="DJ71" s="517"/>
      <c r="DK71" s="517"/>
      <c r="DL71" s="517"/>
      <c r="DM71" s="517"/>
      <c r="DN71" s="517"/>
      <c r="DO71" s="511">
        <f>DI71+DJ71-DK71+DL71-DM71+DN71</f>
        <v>0</v>
      </c>
      <c r="DP71" s="517"/>
      <c r="DQ71" s="517"/>
    </row>
    <row r="72" spans="1:121" hidden="1" outlineLevel="1">
      <c r="A72" s="514" t="s">
        <v>11</v>
      </c>
      <c r="B72" s="515" t="s">
        <v>307</v>
      </c>
      <c r="C72" s="516"/>
      <c r="D72" s="517"/>
      <c r="E72" s="517"/>
      <c r="F72" s="517"/>
      <c r="G72" s="504">
        <f>C72+D72-E72+F72</f>
        <v>0</v>
      </c>
      <c r="H72" s="517"/>
      <c r="I72" s="517"/>
      <c r="J72" s="517"/>
      <c r="K72" s="517"/>
      <c r="L72" s="517"/>
      <c r="M72" s="517"/>
      <c r="N72" s="511">
        <f>H72+I72-J72+K72-L72+M72</f>
        <v>0</v>
      </c>
      <c r="O72" s="517"/>
      <c r="P72" s="517"/>
      <c r="R72" s="517"/>
      <c r="S72" s="517"/>
      <c r="T72" s="517"/>
      <c r="U72" s="517"/>
      <c r="V72" s="504">
        <f>R72+S72-T72+U72</f>
        <v>0</v>
      </c>
      <c r="W72" s="517"/>
      <c r="X72" s="517"/>
      <c r="Y72" s="517"/>
      <c r="Z72" s="517"/>
      <c r="AA72" s="517"/>
      <c r="AB72" s="517"/>
      <c r="AC72" s="511">
        <f>W72+X72-Y72+Z72-AA72+AB72</f>
        <v>0</v>
      </c>
      <c r="AD72" s="517"/>
      <c r="AE72" s="517"/>
      <c r="AG72" s="517"/>
      <c r="AH72" s="517"/>
      <c r="AI72" s="517"/>
      <c r="AJ72" s="517"/>
      <c r="AK72" s="504">
        <f>AG72+AH72-AI72+AJ72</f>
        <v>0</v>
      </c>
      <c r="AL72" s="517"/>
      <c r="AM72" s="517"/>
      <c r="AN72" s="517"/>
      <c r="AO72" s="517"/>
      <c r="AP72" s="517"/>
      <c r="AQ72" s="517"/>
      <c r="AR72" s="511">
        <f>AL72+AM72-AN72+AO72-AP72+AQ72</f>
        <v>0</v>
      </c>
      <c r="AS72" s="517"/>
      <c r="AT72" s="517"/>
      <c r="AV72" s="517"/>
      <c r="AW72" s="517"/>
      <c r="AX72" s="517"/>
      <c r="AY72" s="517"/>
      <c r="AZ72" s="504">
        <f>AV72+AW72-AX72+AY72</f>
        <v>0</v>
      </c>
      <c r="BA72" s="517"/>
      <c r="BB72" s="517"/>
      <c r="BC72" s="517"/>
      <c r="BD72" s="517"/>
      <c r="BE72" s="517"/>
      <c r="BF72" s="517"/>
      <c r="BG72" s="511">
        <f>BA72+BB72-BC72+BD72-BE72+BF72</f>
        <v>0</v>
      </c>
      <c r="BH72" s="517"/>
      <c r="BI72" s="517"/>
      <c r="BK72" s="517"/>
      <c r="BL72" s="517"/>
      <c r="BM72" s="517"/>
      <c r="BN72" s="517"/>
      <c r="BO72" s="504">
        <f>BK72+BL72-BM72+BN72</f>
        <v>0</v>
      </c>
      <c r="BP72" s="517"/>
      <c r="BQ72" s="517"/>
      <c r="BR72" s="517"/>
      <c r="BS72" s="517"/>
      <c r="BT72" s="517"/>
      <c r="BU72" s="517"/>
      <c r="BV72" s="511">
        <f>BP72+BQ72-BR72+BS72-BT72+BU72</f>
        <v>0</v>
      </c>
      <c r="BW72" s="517"/>
      <c r="BX72" s="517"/>
      <c r="BZ72" s="517"/>
      <c r="CA72" s="517"/>
      <c r="CB72" s="517"/>
      <c r="CC72" s="517"/>
      <c r="CD72" s="504">
        <f>BZ72+CA72-CB72+CC72</f>
        <v>0</v>
      </c>
      <c r="CE72" s="517"/>
      <c r="CF72" s="517"/>
      <c r="CG72" s="517"/>
      <c r="CH72" s="517"/>
      <c r="CI72" s="517"/>
      <c r="CJ72" s="517"/>
      <c r="CK72" s="511">
        <f>CE72+CF72-CG72+CH72-CI72+CJ72</f>
        <v>0</v>
      </c>
      <c r="CL72" s="517"/>
      <c r="CM72" s="517"/>
      <c r="CO72" s="517"/>
      <c r="CP72" s="517"/>
      <c r="CQ72" s="517"/>
      <c r="CR72" s="517"/>
      <c r="CS72" s="504">
        <f>CO72+CP72-CQ72+CR72</f>
        <v>0</v>
      </c>
      <c r="CT72" s="517"/>
      <c r="CU72" s="517"/>
      <c r="CV72" s="517"/>
      <c r="CW72" s="517"/>
      <c r="CX72" s="517"/>
      <c r="CY72" s="517"/>
      <c r="CZ72" s="511">
        <f>CT72+CU72-CV72+CW72-CX72+CY72</f>
        <v>0</v>
      </c>
      <c r="DA72" s="517"/>
      <c r="DB72" s="517"/>
      <c r="DD72" s="517"/>
      <c r="DE72" s="517"/>
      <c r="DF72" s="517"/>
      <c r="DG72" s="517"/>
      <c r="DH72" s="504">
        <f>DD72+DE72-DF72+DG72</f>
        <v>0</v>
      </c>
      <c r="DI72" s="517"/>
      <c r="DJ72" s="517"/>
      <c r="DK72" s="517"/>
      <c r="DL72" s="517"/>
      <c r="DM72" s="517"/>
      <c r="DN72" s="517"/>
      <c r="DO72" s="511">
        <f>DI72+DJ72-DK72+DL72-DM72+DN72</f>
        <v>0</v>
      </c>
      <c r="DP72" s="517"/>
      <c r="DQ72" s="517"/>
    </row>
    <row r="73" spans="1:121" ht="27.6" hidden="1" outlineLevel="1">
      <c r="A73" s="502" t="s">
        <v>229</v>
      </c>
      <c r="B73" s="503" t="s">
        <v>308</v>
      </c>
      <c r="C73" s="504">
        <f t="shared" ref="C73:AD73" si="153">SUM(C74:C79)</f>
        <v>0</v>
      </c>
      <c r="D73" s="504">
        <f t="shared" si="153"/>
        <v>0</v>
      </c>
      <c r="E73" s="504">
        <f t="shared" si="153"/>
        <v>0</v>
      </c>
      <c r="F73" s="504">
        <f t="shared" si="153"/>
        <v>0</v>
      </c>
      <c r="G73" s="504">
        <f t="shared" si="153"/>
        <v>0</v>
      </c>
      <c r="H73" s="504">
        <f t="shared" si="153"/>
        <v>0</v>
      </c>
      <c r="I73" s="504">
        <f t="shared" si="153"/>
        <v>0</v>
      </c>
      <c r="J73" s="504">
        <f t="shared" si="153"/>
        <v>0</v>
      </c>
      <c r="K73" s="504">
        <f t="shared" si="153"/>
        <v>0</v>
      </c>
      <c r="L73" s="504">
        <f t="shared" si="153"/>
        <v>0</v>
      </c>
      <c r="M73" s="504">
        <f t="shared" si="153"/>
        <v>0</v>
      </c>
      <c r="N73" s="504">
        <f t="shared" si="153"/>
        <v>0</v>
      </c>
      <c r="O73" s="504">
        <f t="shared" si="153"/>
        <v>0</v>
      </c>
      <c r="P73" s="504">
        <f t="shared" si="153"/>
        <v>0</v>
      </c>
      <c r="R73" s="504">
        <f t="shared" si="153"/>
        <v>0</v>
      </c>
      <c r="S73" s="504">
        <f t="shared" si="153"/>
        <v>0</v>
      </c>
      <c r="T73" s="504">
        <f t="shared" si="153"/>
        <v>0</v>
      </c>
      <c r="U73" s="504">
        <f t="shared" si="153"/>
        <v>0</v>
      </c>
      <c r="V73" s="504">
        <f t="shared" si="153"/>
        <v>0</v>
      </c>
      <c r="W73" s="504">
        <f t="shared" si="153"/>
        <v>0</v>
      </c>
      <c r="X73" s="504">
        <f t="shared" si="153"/>
        <v>0</v>
      </c>
      <c r="Y73" s="504">
        <f t="shared" si="153"/>
        <v>0</v>
      </c>
      <c r="Z73" s="504">
        <f t="shared" si="153"/>
        <v>0</v>
      </c>
      <c r="AA73" s="504">
        <f t="shared" si="153"/>
        <v>0</v>
      </c>
      <c r="AB73" s="504">
        <f t="shared" si="153"/>
        <v>0</v>
      </c>
      <c r="AC73" s="504">
        <f t="shared" si="153"/>
        <v>0</v>
      </c>
      <c r="AD73" s="504">
        <f t="shared" si="153"/>
        <v>0</v>
      </c>
      <c r="AE73" s="504">
        <f>SUM(AE74:AE79)</f>
        <v>0</v>
      </c>
      <c r="AG73" s="504">
        <f t="shared" ref="AG73:AS73" si="154">SUM(AG74:AG79)</f>
        <v>0</v>
      </c>
      <c r="AH73" s="504">
        <f t="shared" si="154"/>
        <v>0</v>
      </c>
      <c r="AI73" s="504">
        <f t="shared" si="154"/>
        <v>0</v>
      </c>
      <c r="AJ73" s="504">
        <f t="shared" si="154"/>
        <v>0</v>
      </c>
      <c r="AK73" s="504">
        <f t="shared" si="154"/>
        <v>0</v>
      </c>
      <c r="AL73" s="504">
        <f t="shared" si="154"/>
        <v>0</v>
      </c>
      <c r="AM73" s="504">
        <f t="shared" si="154"/>
        <v>0</v>
      </c>
      <c r="AN73" s="504">
        <f t="shared" si="154"/>
        <v>0</v>
      </c>
      <c r="AO73" s="504">
        <f t="shared" si="154"/>
        <v>0</v>
      </c>
      <c r="AP73" s="504">
        <f t="shared" si="154"/>
        <v>0</v>
      </c>
      <c r="AQ73" s="504">
        <f t="shared" si="154"/>
        <v>0</v>
      </c>
      <c r="AR73" s="504">
        <f t="shared" si="154"/>
        <v>0</v>
      </c>
      <c r="AS73" s="504">
        <f t="shared" si="154"/>
        <v>0</v>
      </c>
      <c r="AT73" s="504">
        <f>SUM(AT74:AT79)</f>
        <v>0</v>
      </c>
      <c r="AV73" s="504">
        <f t="shared" ref="AV73:BH73" si="155">SUM(AV74:AV79)</f>
        <v>0</v>
      </c>
      <c r="AW73" s="504">
        <f t="shared" si="155"/>
        <v>0</v>
      </c>
      <c r="AX73" s="504">
        <f t="shared" si="155"/>
        <v>0</v>
      </c>
      <c r="AY73" s="504">
        <f t="shared" si="155"/>
        <v>0</v>
      </c>
      <c r="AZ73" s="504">
        <f t="shared" si="155"/>
        <v>0</v>
      </c>
      <c r="BA73" s="504">
        <f t="shared" si="155"/>
        <v>0</v>
      </c>
      <c r="BB73" s="504">
        <f t="shared" si="155"/>
        <v>0</v>
      </c>
      <c r="BC73" s="504">
        <f t="shared" si="155"/>
        <v>0</v>
      </c>
      <c r="BD73" s="504">
        <f t="shared" si="155"/>
        <v>0</v>
      </c>
      <c r="BE73" s="504">
        <f t="shared" si="155"/>
        <v>0</v>
      </c>
      <c r="BF73" s="504">
        <f t="shared" si="155"/>
        <v>0</v>
      </c>
      <c r="BG73" s="504">
        <f t="shared" si="155"/>
        <v>0</v>
      </c>
      <c r="BH73" s="504">
        <f t="shared" si="155"/>
        <v>0</v>
      </c>
      <c r="BI73" s="504">
        <f>SUM(BI74:BI79)</f>
        <v>0</v>
      </c>
      <c r="BK73" s="504">
        <f t="shared" ref="BK73:BW73" si="156">SUM(BK74:BK79)</f>
        <v>0</v>
      </c>
      <c r="BL73" s="504">
        <f t="shared" si="156"/>
        <v>0</v>
      </c>
      <c r="BM73" s="504">
        <f t="shared" si="156"/>
        <v>0</v>
      </c>
      <c r="BN73" s="504">
        <f t="shared" si="156"/>
        <v>0</v>
      </c>
      <c r="BO73" s="504">
        <f t="shared" si="156"/>
        <v>0</v>
      </c>
      <c r="BP73" s="504">
        <f t="shared" si="156"/>
        <v>0</v>
      </c>
      <c r="BQ73" s="504">
        <f t="shared" si="156"/>
        <v>0</v>
      </c>
      <c r="BR73" s="504">
        <f t="shared" si="156"/>
        <v>0</v>
      </c>
      <c r="BS73" s="504">
        <f t="shared" si="156"/>
        <v>0</v>
      </c>
      <c r="BT73" s="504">
        <f t="shared" si="156"/>
        <v>0</v>
      </c>
      <c r="BU73" s="504">
        <f t="shared" si="156"/>
        <v>0</v>
      </c>
      <c r="BV73" s="504">
        <f t="shared" si="156"/>
        <v>0</v>
      </c>
      <c r="BW73" s="504">
        <f t="shared" si="156"/>
        <v>0</v>
      </c>
      <c r="BX73" s="504">
        <f>SUM(BX74:BX79)</f>
        <v>0</v>
      </c>
      <c r="BZ73" s="504">
        <f t="shared" ref="BZ73:CL73" si="157">SUM(BZ74:BZ79)</f>
        <v>0</v>
      </c>
      <c r="CA73" s="504">
        <f t="shared" si="157"/>
        <v>0</v>
      </c>
      <c r="CB73" s="504">
        <f t="shared" si="157"/>
        <v>0</v>
      </c>
      <c r="CC73" s="504">
        <f t="shared" si="157"/>
        <v>0</v>
      </c>
      <c r="CD73" s="504">
        <f t="shared" si="157"/>
        <v>0</v>
      </c>
      <c r="CE73" s="504">
        <f t="shared" si="157"/>
        <v>0</v>
      </c>
      <c r="CF73" s="504">
        <f t="shared" si="157"/>
        <v>0</v>
      </c>
      <c r="CG73" s="504">
        <f t="shared" si="157"/>
        <v>0</v>
      </c>
      <c r="CH73" s="504">
        <f t="shared" si="157"/>
        <v>0</v>
      </c>
      <c r="CI73" s="504">
        <f t="shared" si="157"/>
        <v>0</v>
      </c>
      <c r="CJ73" s="504">
        <f t="shared" si="157"/>
        <v>0</v>
      </c>
      <c r="CK73" s="504">
        <f t="shared" si="157"/>
        <v>0</v>
      </c>
      <c r="CL73" s="504">
        <f t="shared" si="157"/>
        <v>0</v>
      </c>
      <c r="CM73" s="504">
        <f>SUM(CM74:CM79)</f>
        <v>0</v>
      </c>
      <c r="CO73" s="504">
        <f t="shared" ref="CO73:DA73" si="158">SUM(CO74:CO79)</f>
        <v>0</v>
      </c>
      <c r="CP73" s="504">
        <f t="shared" si="158"/>
        <v>0</v>
      </c>
      <c r="CQ73" s="504">
        <f t="shared" si="158"/>
        <v>0</v>
      </c>
      <c r="CR73" s="504">
        <f t="shared" si="158"/>
        <v>0</v>
      </c>
      <c r="CS73" s="504">
        <f t="shared" si="158"/>
        <v>0</v>
      </c>
      <c r="CT73" s="504">
        <f t="shared" si="158"/>
        <v>0</v>
      </c>
      <c r="CU73" s="504">
        <f t="shared" si="158"/>
        <v>0</v>
      </c>
      <c r="CV73" s="504">
        <f t="shared" si="158"/>
        <v>0</v>
      </c>
      <c r="CW73" s="504">
        <f t="shared" si="158"/>
        <v>0</v>
      </c>
      <c r="CX73" s="504">
        <f t="shared" si="158"/>
        <v>0</v>
      </c>
      <c r="CY73" s="504">
        <f t="shared" si="158"/>
        <v>0</v>
      </c>
      <c r="CZ73" s="504">
        <f t="shared" si="158"/>
        <v>0</v>
      </c>
      <c r="DA73" s="504">
        <f t="shared" si="158"/>
        <v>0</v>
      </c>
      <c r="DB73" s="504">
        <f>SUM(DB74:DB79)</f>
        <v>0</v>
      </c>
      <c r="DD73" s="504">
        <f t="shared" ref="DD73:DP73" si="159">SUM(DD74:DD79)</f>
        <v>0</v>
      </c>
      <c r="DE73" s="504">
        <f t="shared" si="159"/>
        <v>0</v>
      </c>
      <c r="DF73" s="504">
        <f t="shared" si="159"/>
        <v>0</v>
      </c>
      <c r="DG73" s="504">
        <f t="shared" si="159"/>
        <v>0</v>
      </c>
      <c r="DH73" s="504">
        <f t="shared" si="159"/>
        <v>0</v>
      </c>
      <c r="DI73" s="504">
        <f t="shared" si="159"/>
        <v>0</v>
      </c>
      <c r="DJ73" s="504">
        <f t="shared" si="159"/>
        <v>0</v>
      </c>
      <c r="DK73" s="504">
        <f t="shared" si="159"/>
        <v>0</v>
      </c>
      <c r="DL73" s="504">
        <f t="shared" si="159"/>
        <v>0</v>
      </c>
      <c r="DM73" s="504">
        <f t="shared" si="159"/>
        <v>0</v>
      </c>
      <c r="DN73" s="504">
        <f t="shared" si="159"/>
        <v>0</v>
      </c>
      <c r="DO73" s="504">
        <f t="shared" si="159"/>
        <v>0</v>
      </c>
      <c r="DP73" s="504">
        <f t="shared" si="159"/>
        <v>0</v>
      </c>
      <c r="DQ73" s="504">
        <f>SUM(DQ74:DQ79)</f>
        <v>0</v>
      </c>
    </row>
    <row r="74" spans="1:121" hidden="1" outlineLevel="1">
      <c r="A74" s="514" t="s">
        <v>2</v>
      </c>
      <c r="B74" s="515" t="s">
        <v>309</v>
      </c>
      <c r="C74" s="516"/>
      <c r="D74" s="517"/>
      <c r="E74" s="517"/>
      <c r="F74" s="517"/>
      <c r="G74" s="504">
        <f t="shared" ref="G74:G79" si="160">C74+D74-E74+F74</f>
        <v>0</v>
      </c>
      <c r="H74" s="517"/>
      <c r="I74" s="517"/>
      <c r="J74" s="517"/>
      <c r="K74" s="517"/>
      <c r="L74" s="517"/>
      <c r="M74" s="517"/>
      <c r="N74" s="511">
        <f t="shared" ref="N74:N79" si="161">H74+I74-J74+K74-L74+M74</f>
        <v>0</v>
      </c>
      <c r="O74" s="517"/>
      <c r="P74" s="517"/>
      <c r="R74" s="517"/>
      <c r="S74" s="517"/>
      <c r="T74" s="517"/>
      <c r="U74" s="517"/>
      <c r="V74" s="504">
        <f t="shared" ref="V74:V79" si="162">R74+S74-T74+U74</f>
        <v>0</v>
      </c>
      <c r="W74" s="517"/>
      <c r="X74" s="517"/>
      <c r="Y74" s="517"/>
      <c r="Z74" s="517"/>
      <c r="AA74" s="517"/>
      <c r="AB74" s="517"/>
      <c r="AC74" s="511">
        <f t="shared" ref="AC74:AC79" si="163">W74+X74-Y74+Z74-AA74+AB74</f>
        <v>0</v>
      </c>
      <c r="AD74" s="517"/>
      <c r="AE74" s="517"/>
      <c r="AG74" s="517"/>
      <c r="AH74" s="517"/>
      <c r="AI74" s="517"/>
      <c r="AJ74" s="517"/>
      <c r="AK74" s="504">
        <f t="shared" ref="AK74:AK79" si="164">AG74+AH74-AI74+AJ74</f>
        <v>0</v>
      </c>
      <c r="AL74" s="517"/>
      <c r="AM74" s="517"/>
      <c r="AN74" s="517"/>
      <c r="AO74" s="517"/>
      <c r="AP74" s="517"/>
      <c r="AQ74" s="517"/>
      <c r="AR74" s="511">
        <f t="shared" ref="AR74:AR79" si="165">AL74+AM74-AN74+AO74-AP74+AQ74</f>
        <v>0</v>
      </c>
      <c r="AS74" s="517"/>
      <c r="AT74" s="517"/>
      <c r="AV74" s="517"/>
      <c r="AW74" s="517"/>
      <c r="AX74" s="517"/>
      <c r="AY74" s="517"/>
      <c r="AZ74" s="504">
        <f t="shared" ref="AZ74:AZ79" si="166">AV74+AW74-AX74+AY74</f>
        <v>0</v>
      </c>
      <c r="BA74" s="517"/>
      <c r="BB74" s="517"/>
      <c r="BC74" s="517"/>
      <c r="BD74" s="517"/>
      <c r="BE74" s="517"/>
      <c r="BF74" s="517"/>
      <c r="BG74" s="511">
        <f t="shared" ref="BG74:BG79" si="167">BA74+BB74-BC74+BD74-BE74+BF74</f>
        <v>0</v>
      </c>
      <c r="BH74" s="517"/>
      <c r="BI74" s="517"/>
      <c r="BK74" s="517"/>
      <c r="BL74" s="517"/>
      <c r="BM74" s="517"/>
      <c r="BN74" s="517"/>
      <c r="BO74" s="504">
        <f t="shared" ref="BO74:BO79" si="168">BK74+BL74-BM74+BN74</f>
        <v>0</v>
      </c>
      <c r="BP74" s="517"/>
      <c r="BQ74" s="517"/>
      <c r="BR74" s="517"/>
      <c r="BS74" s="517"/>
      <c r="BT74" s="517"/>
      <c r="BU74" s="517"/>
      <c r="BV74" s="511">
        <f t="shared" ref="BV74:BV79" si="169">BP74+BQ74-BR74+BS74-BT74+BU74</f>
        <v>0</v>
      </c>
      <c r="BW74" s="517"/>
      <c r="BX74" s="517"/>
      <c r="BZ74" s="517"/>
      <c r="CA74" s="517"/>
      <c r="CB74" s="517"/>
      <c r="CC74" s="517"/>
      <c r="CD74" s="504">
        <f t="shared" ref="CD74:CD79" si="170">BZ74+CA74-CB74+CC74</f>
        <v>0</v>
      </c>
      <c r="CE74" s="517"/>
      <c r="CF74" s="517"/>
      <c r="CG74" s="517"/>
      <c r="CH74" s="517"/>
      <c r="CI74" s="517"/>
      <c r="CJ74" s="517"/>
      <c r="CK74" s="511">
        <f t="shared" ref="CK74:CK79" si="171">CE74+CF74-CG74+CH74-CI74+CJ74</f>
        <v>0</v>
      </c>
      <c r="CL74" s="517"/>
      <c r="CM74" s="517"/>
      <c r="CO74" s="517"/>
      <c r="CP74" s="517"/>
      <c r="CQ74" s="517"/>
      <c r="CR74" s="517"/>
      <c r="CS74" s="504">
        <f t="shared" ref="CS74:CS79" si="172">CO74+CP74-CQ74+CR74</f>
        <v>0</v>
      </c>
      <c r="CT74" s="517"/>
      <c r="CU74" s="517"/>
      <c r="CV74" s="517"/>
      <c r="CW74" s="517"/>
      <c r="CX74" s="517"/>
      <c r="CY74" s="517"/>
      <c r="CZ74" s="511">
        <f t="shared" ref="CZ74:CZ79" si="173">CT74+CU74-CV74+CW74-CX74+CY74</f>
        <v>0</v>
      </c>
      <c r="DA74" s="517"/>
      <c r="DB74" s="517"/>
      <c r="DD74" s="517"/>
      <c r="DE74" s="517"/>
      <c r="DF74" s="517"/>
      <c r="DG74" s="517"/>
      <c r="DH74" s="504">
        <f t="shared" ref="DH74:DH79" si="174">DD74+DE74-DF74+DG74</f>
        <v>0</v>
      </c>
      <c r="DI74" s="517"/>
      <c r="DJ74" s="517"/>
      <c r="DK74" s="517"/>
      <c r="DL74" s="517"/>
      <c r="DM74" s="517"/>
      <c r="DN74" s="517"/>
      <c r="DO74" s="511">
        <f t="shared" ref="DO74:DO79" si="175">DI74+DJ74-DK74+DL74-DM74+DN74</f>
        <v>0</v>
      </c>
      <c r="DP74" s="517"/>
      <c r="DQ74" s="517"/>
    </row>
    <row r="75" spans="1:121" hidden="1" outlineLevel="1">
      <c r="A75" s="514" t="s">
        <v>3</v>
      </c>
      <c r="B75" s="515" t="s">
        <v>310</v>
      </c>
      <c r="C75" s="516"/>
      <c r="D75" s="517"/>
      <c r="E75" s="517"/>
      <c r="F75" s="517"/>
      <c r="G75" s="504">
        <f t="shared" si="160"/>
        <v>0</v>
      </c>
      <c r="H75" s="517"/>
      <c r="I75" s="517"/>
      <c r="J75" s="517"/>
      <c r="K75" s="517"/>
      <c r="L75" s="517"/>
      <c r="M75" s="517"/>
      <c r="N75" s="511">
        <f t="shared" si="161"/>
        <v>0</v>
      </c>
      <c r="O75" s="517"/>
      <c r="P75" s="517"/>
      <c r="R75" s="517"/>
      <c r="S75" s="517"/>
      <c r="T75" s="517"/>
      <c r="U75" s="517"/>
      <c r="V75" s="504">
        <f t="shared" si="162"/>
        <v>0</v>
      </c>
      <c r="W75" s="517"/>
      <c r="X75" s="517"/>
      <c r="Y75" s="517"/>
      <c r="Z75" s="517"/>
      <c r="AA75" s="517"/>
      <c r="AB75" s="517"/>
      <c r="AC75" s="511">
        <f t="shared" si="163"/>
        <v>0</v>
      </c>
      <c r="AD75" s="517"/>
      <c r="AE75" s="517"/>
      <c r="AG75" s="517"/>
      <c r="AH75" s="517"/>
      <c r="AI75" s="517"/>
      <c r="AJ75" s="517"/>
      <c r="AK75" s="504">
        <f t="shared" si="164"/>
        <v>0</v>
      </c>
      <c r="AL75" s="517"/>
      <c r="AM75" s="517"/>
      <c r="AN75" s="517"/>
      <c r="AO75" s="517"/>
      <c r="AP75" s="517"/>
      <c r="AQ75" s="517"/>
      <c r="AR75" s="511">
        <f t="shared" si="165"/>
        <v>0</v>
      </c>
      <c r="AS75" s="517"/>
      <c r="AT75" s="517"/>
      <c r="AV75" s="517"/>
      <c r="AW75" s="517"/>
      <c r="AX75" s="517"/>
      <c r="AY75" s="517"/>
      <c r="AZ75" s="504">
        <f t="shared" si="166"/>
        <v>0</v>
      </c>
      <c r="BA75" s="517"/>
      <c r="BB75" s="517"/>
      <c r="BC75" s="517"/>
      <c r="BD75" s="517"/>
      <c r="BE75" s="517"/>
      <c r="BF75" s="517"/>
      <c r="BG75" s="511">
        <f t="shared" si="167"/>
        <v>0</v>
      </c>
      <c r="BH75" s="517"/>
      <c r="BI75" s="517"/>
      <c r="BK75" s="517"/>
      <c r="BL75" s="517"/>
      <c r="BM75" s="517"/>
      <c r="BN75" s="517"/>
      <c r="BO75" s="504">
        <f t="shared" si="168"/>
        <v>0</v>
      </c>
      <c r="BP75" s="517"/>
      <c r="BQ75" s="517"/>
      <c r="BR75" s="517"/>
      <c r="BS75" s="517"/>
      <c r="BT75" s="517"/>
      <c r="BU75" s="517"/>
      <c r="BV75" s="511">
        <f t="shared" si="169"/>
        <v>0</v>
      </c>
      <c r="BW75" s="517"/>
      <c r="BX75" s="517"/>
      <c r="BZ75" s="517"/>
      <c r="CA75" s="517"/>
      <c r="CB75" s="517"/>
      <c r="CC75" s="517"/>
      <c r="CD75" s="504">
        <f t="shared" si="170"/>
        <v>0</v>
      </c>
      <c r="CE75" s="517"/>
      <c r="CF75" s="517"/>
      <c r="CG75" s="517"/>
      <c r="CH75" s="517"/>
      <c r="CI75" s="517"/>
      <c r="CJ75" s="517"/>
      <c r="CK75" s="511">
        <f t="shared" si="171"/>
        <v>0</v>
      </c>
      <c r="CL75" s="517"/>
      <c r="CM75" s="517"/>
      <c r="CO75" s="517"/>
      <c r="CP75" s="517"/>
      <c r="CQ75" s="517"/>
      <c r="CR75" s="517"/>
      <c r="CS75" s="504">
        <f t="shared" si="172"/>
        <v>0</v>
      </c>
      <c r="CT75" s="517"/>
      <c r="CU75" s="517"/>
      <c r="CV75" s="517"/>
      <c r="CW75" s="517"/>
      <c r="CX75" s="517"/>
      <c r="CY75" s="517"/>
      <c r="CZ75" s="511">
        <f t="shared" si="173"/>
        <v>0</v>
      </c>
      <c r="DA75" s="517"/>
      <c r="DB75" s="517"/>
      <c r="DD75" s="517"/>
      <c r="DE75" s="517"/>
      <c r="DF75" s="517"/>
      <c r="DG75" s="517"/>
      <c r="DH75" s="504">
        <f t="shared" si="174"/>
        <v>0</v>
      </c>
      <c r="DI75" s="517"/>
      <c r="DJ75" s="517"/>
      <c r="DK75" s="517"/>
      <c r="DL75" s="517"/>
      <c r="DM75" s="517"/>
      <c r="DN75" s="517"/>
      <c r="DO75" s="511">
        <f t="shared" si="175"/>
        <v>0</v>
      </c>
      <c r="DP75" s="517"/>
      <c r="DQ75" s="517"/>
    </row>
    <row r="76" spans="1:121" hidden="1" outlineLevel="1">
      <c r="A76" s="514" t="s">
        <v>4</v>
      </c>
      <c r="B76" s="515" t="s">
        <v>311</v>
      </c>
      <c r="C76" s="516"/>
      <c r="D76" s="517"/>
      <c r="E76" s="517"/>
      <c r="F76" s="517"/>
      <c r="G76" s="504">
        <f t="shared" si="160"/>
        <v>0</v>
      </c>
      <c r="H76" s="517"/>
      <c r="I76" s="517"/>
      <c r="J76" s="517"/>
      <c r="K76" s="517"/>
      <c r="L76" s="517"/>
      <c r="M76" s="517"/>
      <c r="N76" s="511">
        <f t="shared" si="161"/>
        <v>0</v>
      </c>
      <c r="O76" s="517"/>
      <c r="P76" s="517"/>
      <c r="R76" s="517"/>
      <c r="S76" s="517"/>
      <c r="T76" s="517"/>
      <c r="U76" s="517"/>
      <c r="V76" s="504">
        <f t="shared" si="162"/>
        <v>0</v>
      </c>
      <c r="W76" s="517"/>
      <c r="X76" s="517"/>
      <c r="Y76" s="517"/>
      <c r="Z76" s="517"/>
      <c r="AA76" s="517"/>
      <c r="AB76" s="517"/>
      <c r="AC76" s="511">
        <f t="shared" si="163"/>
        <v>0</v>
      </c>
      <c r="AD76" s="517"/>
      <c r="AE76" s="517"/>
      <c r="AG76" s="517"/>
      <c r="AH76" s="517"/>
      <c r="AI76" s="517"/>
      <c r="AJ76" s="517"/>
      <c r="AK76" s="504">
        <f t="shared" si="164"/>
        <v>0</v>
      </c>
      <c r="AL76" s="517"/>
      <c r="AM76" s="517"/>
      <c r="AN76" s="517"/>
      <c r="AO76" s="517"/>
      <c r="AP76" s="517"/>
      <c r="AQ76" s="517"/>
      <c r="AR76" s="511">
        <f t="shared" si="165"/>
        <v>0</v>
      </c>
      <c r="AS76" s="517"/>
      <c r="AT76" s="517"/>
      <c r="AV76" s="517"/>
      <c r="AW76" s="517"/>
      <c r="AX76" s="517"/>
      <c r="AY76" s="517"/>
      <c r="AZ76" s="504">
        <f t="shared" si="166"/>
        <v>0</v>
      </c>
      <c r="BA76" s="517"/>
      <c r="BB76" s="517"/>
      <c r="BC76" s="517"/>
      <c r="BD76" s="517"/>
      <c r="BE76" s="517"/>
      <c r="BF76" s="517"/>
      <c r="BG76" s="511">
        <f t="shared" si="167"/>
        <v>0</v>
      </c>
      <c r="BH76" s="517"/>
      <c r="BI76" s="517"/>
      <c r="BK76" s="517"/>
      <c r="BL76" s="517"/>
      <c r="BM76" s="517"/>
      <c r="BN76" s="517"/>
      <c r="BO76" s="504">
        <f t="shared" si="168"/>
        <v>0</v>
      </c>
      <c r="BP76" s="517"/>
      <c r="BQ76" s="517"/>
      <c r="BR76" s="517"/>
      <c r="BS76" s="517"/>
      <c r="BT76" s="517"/>
      <c r="BU76" s="517"/>
      <c r="BV76" s="511">
        <f t="shared" si="169"/>
        <v>0</v>
      </c>
      <c r="BW76" s="517"/>
      <c r="BX76" s="517"/>
      <c r="BZ76" s="517"/>
      <c r="CA76" s="517"/>
      <c r="CB76" s="517"/>
      <c r="CC76" s="517"/>
      <c r="CD76" s="504">
        <f t="shared" si="170"/>
        <v>0</v>
      </c>
      <c r="CE76" s="517"/>
      <c r="CF76" s="517"/>
      <c r="CG76" s="517"/>
      <c r="CH76" s="517"/>
      <c r="CI76" s="517"/>
      <c r="CJ76" s="517"/>
      <c r="CK76" s="511">
        <f t="shared" si="171"/>
        <v>0</v>
      </c>
      <c r="CL76" s="517"/>
      <c r="CM76" s="517"/>
      <c r="CO76" s="517"/>
      <c r="CP76" s="517"/>
      <c r="CQ76" s="517"/>
      <c r="CR76" s="517"/>
      <c r="CS76" s="504">
        <f t="shared" si="172"/>
        <v>0</v>
      </c>
      <c r="CT76" s="517"/>
      <c r="CU76" s="517"/>
      <c r="CV76" s="517"/>
      <c r="CW76" s="517"/>
      <c r="CX76" s="517"/>
      <c r="CY76" s="517"/>
      <c r="CZ76" s="511">
        <f t="shared" si="173"/>
        <v>0</v>
      </c>
      <c r="DA76" s="517"/>
      <c r="DB76" s="517"/>
      <c r="DD76" s="517"/>
      <c r="DE76" s="517"/>
      <c r="DF76" s="517"/>
      <c r="DG76" s="517"/>
      <c r="DH76" s="504">
        <f t="shared" si="174"/>
        <v>0</v>
      </c>
      <c r="DI76" s="517"/>
      <c r="DJ76" s="517"/>
      <c r="DK76" s="517"/>
      <c r="DL76" s="517"/>
      <c r="DM76" s="517"/>
      <c r="DN76" s="517"/>
      <c r="DO76" s="511">
        <f t="shared" si="175"/>
        <v>0</v>
      </c>
      <c r="DP76" s="517"/>
      <c r="DQ76" s="517"/>
    </row>
    <row r="77" spans="1:121" ht="27.6" hidden="1" outlineLevel="1">
      <c r="A77" s="514" t="s">
        <v>11</v>
      </c>
      <c r="B77" s="515" t="s">
        <v>312</v>
      </c>
      <c r="C77" s="516"/>
      <c r="D77" s="517"/>
      <c r="E77" s="517"/>
      <c r="F77" s="517"/>
      <c r="G77" s="504">
        <f t="shared" si="160"/>
        <v>0</v>
      </c>
      <c r="H77" s="517"/>
      <c r="I77" s="517"/>
      <c r="J77" s="517"/>
      <c r="K77" s="517"/>
      <c r="L77" s="517"/>
      <c r="M77" s="517"/>
      <c r="N77" s="511">
        <f t="shared" si="161"/>
        <v>0</v>
      </c>
      <c r="O77" s="517"/>
      <c r="P77" s="517"/>
      <c r="R77" s="517"/>
      <c r="S77" s="517"/>
      <c r="T77" s="517"/>
      <c r="U77" s="517"/>
      <c r="V77" s="504">
        <f t="shared" si="162"/>
        <v>0</v>
      </c>
      <c r="W77" s="517"/>
      <c r="X77" s="517"/>
      <c r="Y77" s="517"/>
      <c r="Z77" s="517"/>
      <c r="AA77" s="517"/>
      <c r="AB77" s="517"/>
      <c r="AC77" s="511">
        <f t="shared" si="163"/>
        <v>0</v>
      </c>
      <c r="AD77" s="517"/>
      <c r="AE77" s="517"/>
      <c r="AG77" s="517"/>
      <c r="AH77" s="517"/>
      <c r="AI77" s="517"/>
      <c r="AJ77" s="517"/>
      <c r="AK77" s="504">
        <f t="shared" si="164"/>
        <v>0</v>
      </c>
      <c r="AL77" s="517"/>
      <c r="AM77" s="517"/>
      <c r="AN77" s="517"/>
      <c r="AO77" s="517"/>
      <c r="AP77" s="517"/>
      <c r="AQ77" s="517"/>
      <c r="AR77" s="511">
        <f t="shared" si="165"/>
        <v>0</v>
      </c>
      <c r="AS77" s="517"/>
      <c r="AT77" s="517"/>
      <c r="AV77" s="517"/>
      <c r="AW77" s="517"/>
      <c r="AX77" s="517"/>
      <c r="AY77" s="517"/>
      <c r="AZ77" s="504">
        <f t="shared" si="166"/>
        <v>0</v>
      </c>
      <c r="BA77" s="517"/>
      <c r="BB77" s="517"/>
      <c r="BC77" s="517"/>
      <c r="BD77" s="517"/>
      <c r="BE77" s="517"/>
      <c r="BF77" s="517"/>
      <c r="BG77" s="511">
        <f t="shared" si="167"/>
        <v>0</v>
      </c>
      <c r="BH77" s="517"/>
      <c r="BI77" s="517"/>
      <c r="BK77" s="517"/>
      <c r="BL77" s="517"/>
      <c r="BM77" s="517"/>
      <c r="BN77" s="517"/>
      <c r="BO77" s="504">
        <f t="shared" si="168"/>
        <v>0</v>
      </c>
      <c r="BP77" s="517"/>
      <c r="BQ77" s="517"/>
      <c r="BR77" s="517"/>
      <c r="BS77" s="517"/>
      <c r="BT77" s="517"/>
      <c r="BU77" s="517"/>
      <c r="BV77" s="511">
        <f t="shared" si="169"/>
        <v>0</v>
      </c>
      <c r="BW77" s="517"/>
      <c r="BX77" s="517"/>
      <c r="BZ77" s="517"/>
      <c r="CA77" s="517"/>
      <c r="CB77" s="517"/>
      <c r="CC77" s="517"/>
      <c r="CD77" s="504">
        <f t="shared" si="170"/>
        <v>0</v>
      </c>
      <c r="CE77" s="517"/>
      <c r="CF77" s="517"/>
      <c r="CG77" s="517"/>
      <c r="CH77" s="517"/>
      <c r="CI77" s="517"/>
      <c r="CJ77" s="517"/>
      <c r="CK77" s="511">
        <f t="shared" si="171"/>
        <v>0</v>
      </c>
      <c r="CL77" s="517"/>
      <c r="CM77" s="517"/>
      <c r="CO77" s="517"/>
      <c r="CP77" s="517"/>
      <c r="CQ77" s="517"/>
      <c r="CR77" s="517"/>
      <c r="CS77" s="504">
        <f t="shared" si="172"/>
        <v>0</v>
      </c>
      <c r="CT77" s="517"/>
      <c r="CU77" s="517"/>
      <c r="CV77" s="517"/>
      <c r="CW77" s="517"/>
      <c r="CX77" s="517"/>
      <c r="CY77" s="517"/>
      <c r="CZ77" s="511">
        <f t="shared" si="173"/>
        <v>0</v>
      </c>
      <c r="DA77" s="517"/>
      <c r="DB77" s="517"/>
      <c r="DD77" s="517"/>
      <c r="DE77" s="517"/>
      <c r="DF77" s="517"/>
      <c r="DG77" s="517"/>
      <c r="DH77" s="504">
        <f t="shared" si="174"/>
        <v>0</v>
      </c>
      <c r="DI77" s="517"/>
      <c r="DJ77" s="517"/>
      <c r="DK77" s="517"/>
      <c r="DL77" s="517"/>
      <c r="DM77" s="517"/>
      <c r="DN77" s="517"/>
      <c r="DO77" s="511">
        <f t="shared" si="175"/>
        <v>0</v>
      </c>
      <c r="DP77" s="517"/>
      <c r="DQ77" s="517"/>
    </row>
    <row r="78" spans="1:121" hidden="1" outlineLevel="1">
      <c r="A78" s="514" t="s">
        <v>5</v>
      </c>
      <c r="B78" s="515" t="s">
        <v>313</v>
      </c>
      <c r="C78" s="516"/>
      <c r="D78" s="517"/>
      <c r="E78" s="517"/>
      <c r="F78" s="517"/>
      <c r="G78" s="504">
        <f t="shared" si="160"/>
        <v>0</v>
      </c>
      <c r="H78" s="517"/>
      <c r="I78" s="517"/>
      <c r="J78" s="517"/>
      <c r="K78" s="517"/>
      <c r="L78" s="517"/>
      <c r="M78" s="517"/>
      <c r="N78" s="511">
        <f t="shared" si="161"/>
        <v>0</v>
      </c>
      <c r="O78" s="517"/>
      <c r="P78" s="517"/>
      <c r="R78" s="517"/>
      <c r="S78" s="517"/>
      <c r="T78" s="517"/>
      <c r="U78" s="517"/>
      <c r="V78" s="504">
        <f t="shared" si="162"/>
        <v>0</v>
      </c>
      <c r="W78" s="517"/>
      <c r="X78" s="517"/>
      <c r="Y78" s="517"/>
      <c r="Z78" s="517"/>
      <c r="AA78" s="517"/>
      <c r="AB78" s="517"/>
      <c r="AC78" s="511">
        <f t="shared" si="163"/>
        <v>0</v>
      </c>
      <c r="AD78" s="517"/>
      <c r="AE78" s="517"/>
      <c r="AG78" s="517"/>
      <c r="AH78" s="517"/>
      <c r="AI78" s="517"/>
      <c r="AJ78" s="517"/>
      <c r="AK78" s="504">
        <f t="shared" si="164"/>
        <v>0</v>
      </c>
      <c r="AL78" s="517"/>
      <c r="AM78" s="517"/>
      <c r="AN78" s="517"/>
      <c r="AO78" s="517"/>
      <c r="AP78" s="517"/>
      <c r="AQ78" s="517"/>
      <c r="AR78" s="511">
        <f t="shared" si="165"/>
        <v>0</v>
      </c>
      <c r="AS78" s="517"/>
      <c r="AT78" s="517"/>
      <c r="AV78" s="517"/>
      <c r="AW78" s="517"/>
      <c r="AX78" s="517"/>
      <c r="AY78" s="517"/>
      <c r="AZ78" s="504">
        <f t="shared" si="166"/>
        <v>0</v>
      </c>
      <c r="BA78" s="517"/>
      <c r="BB78" s="517"/>
      <c r="BC78" s="517"/>
      <c r="BD78" s="517"/>
      <c r="BE78" s="517"/>
      <c r="BF78" s="517"/>
      <c r="BG78" s="511">
        <f t="shared" si="167"/>
        <v>0</v>
      </c>
      <c r="BH78" s="517"/>
      <c r="BI78" s="517"/>
      <c r="BK78" s="517"/>
      <c r="BL78" s="517"/>
      <c r="BM78" s="517"/>
      <c r="BN78" s="517"/>
      <c r="BO78" s="504">
        <f t="shared" si="168"/>
        <v>0</v>
      </c>
      <c r="BP78" s="517"/>
      <c r="BQ78" s="517"/>
      <c r="BR78" s="517"/>
      <c r="BS78" s="517"/>
      <c r="BT78" s="517"/>
      <c r="BU78" s="517"/>
      <c r="BV78" s="511">
        <f t="shared" si="169"/>
        <v>0</v>
      </c>
      <c r="BW78" s="517"/>
      <c r="BX78" s="517"/>
      <c r="BZ78" s="517"/>
      <c r="CA78" s="517"/>
      <c r="CB78" s="517"/>
      <c r="CC78" s="517"/>
      <c r="CD78" s="504">
        <f t="shared" si="170"/>
        <v>0</v>
      </c>
      <c r="CE78" s="517"/>
      <c r="CF78" s="517"/>
      <c r="CG78" s="517"/>
      <c r="CH78" s="517"/>
      <c r="CI78" s="517"/>
      <c r="CJ78" s="517"/>
      <c r="CK78" s="511">
        <f t="shared" si="171"/>
        <v>0</v>
      </c>
      <c r="CL78" s="517"/>
      <c r="CM78" s="517"/>
      <c r="CO78" s="517"/>
      <c r="CP78" s="517"/>
      <c r="CQ78" s="517"/>
      <c r="CR78" s="517"/>
      <c r="CS78" s="504">
        <f t="shared" si="172"/>
        <v>0</v>
      </c>
      <c r="CT78" s="517"/>
      <c r="CU78" s="517"/>
      <c r="CV78" s="517"/>
      <c r="CW78" s="517"/>
      <c r="CX78" s="517"/>
      <c r="CY78" s="517"/>
      <c r="CZ78" s="511">
        <f t="shared" si="173"/>
        <v>0</v>
      </c>
      <c r="DA78" s="517"/>
      <c r="DB78" s="517"/>
      <c r="DD78" s="517"/>
      <c r="DE78" s="517"/>
      <c r="DF78" s="517"/>
      <c r="DG78" s="517"/>
      <c r="DH78" s="504">
        <f t="shared" si="174"/>
        <v>0</v>
      </c>
      <c r="DI78" s="517"/>
      <c r="DJ78" s="517"/>
      <c r="DK78" s="517"/>
      <c r="DL78" s="517"/>
      <c r="DM78" s="517"/>
      <c r="DN78" s="517"/>
      <c r="DO78" s="511">
        <f t="shared" si="175"/>
        <v>0</v>
      </c>
      <c r="DP78" s="517"/>
      <c r="DQ78" s="517"/>
    </row>
    <row r="79" spans="1:121" hidden="1" outlineLevel="1">
      <c r="A79" s="514" t="s">
        <v>6</v>
      </c>
      <c r="B79" s="515" t="s">
        <v>314</v>
      </c>
      <c r="C79" s="516"/>
      <c r="D79" s="517"/>
      <c r="E79" s="517"/>
      <c r="F79" s="517"/>
      <c r="G79" s="504">
        <f t="shared" si="160"/>
        <v>0</v>
      </c>
      <c r="H79" s="517"/>
      <c r="I79" s="517"/>
      <c r="J79" s="517"/>
      <c r="K79" s="517"/>
      <c r="L79" s="517"/>
      <c r="M79" s="517"/>
      <c r="N79" s="511">
        <f t="shared" si="161"/>
        <v>0</v>
      </c>
      <c r="O79" s="517"/>
      <c r="P79" s="517"/>
      <c r="R79" s="517"/>
      <c r="S79" s="517"/>
      <c r="T79" s="517"/>
      <c r="U79" s="517"/>
      <c r="V79" s="504">
        <f t="shared" si="162"/>
        <v>0</v>
      </c>
      <c r="W79" s="517"/>
      <c r="X79" s="517"/>
      <c r="Y79" s="517"/>
      <c r="Z79" s="517"/>
      <c r="AA79" s="517"/>
      <c r="AB79" s="517"/>
      <c r="AC79" s="511">
        <f t="shared" si="163"/>
        <v>0</v>
      </c>
      <c r="AD79" s="517"/>
      <c r="AE79" s="517"/>
      <c r="AG79" s="517"/>
      <c r="AH79" s="517"/>
      <c r="AI79" s="517"/>
      <c r="AJ79" s="517"/>
      <c r="AK79" s="504">
        <f t="shared" si="164"/>
        <v>0</v>
      </c>
      <c r="AL79" s="517"/>
      <c r="AM79" s="517"/>
      <c r="AN79" s="517"/>
      <c r="AO79" s="517"/>
      <c r="AP79" s="517"/>
      <c r="AQ79" s="517"/>
      <c r="AR79" s="511">
        <f t="shared" si="165"/>
        <v>0</v>
      </c>
      <c r="AS79" s="517"/>
      <c r="AT79" s="517"/>
      <c r="AV79" s="517"/>
      <c r="AW79" s="517"/>
      <c r="AX79" s="517"/>
      <c r="AY79" s="517"/>
      <c r="AZ79" s="504">
        <f t="shared" si="166"/>
        <v>0</v>
      </c>
      <c r="BA79" s="517"/>
      <c r="BB79" s="517"/>
      <c r="BC79" s="517"/>
      <c r="BD79" s="517"/>
      <c r="BE79" s="517"/>
      <c r="BF79" s="517"/>
      <c r="BG79" s="511">
        <f t="shared" si="167"/>
        <v>0</v>
      </c>
      <c r="BH79" s="517"/>
      <c r="BI79" s="517"/>
      <c r="BK79" s="517"/>
      <c r="BL79" s="517"/>
      <c r="BM79" s="517"/>
      <c r="BN79" s="517"/>
      <c r="BO79" s="504">
        <f t="shared" si="168"/>
        <v>0</v>
      </c>
      <c r="BP79" s="517"/>
      <c r="BQ79" s="517"/>
      <c r="BR79" s="517"/>
      <c r="BS79" s="517"/>
      <c r="BT79" s="517"/>
      <c r="BU79" s="517"/>
      <c r="BV79" s="511">
        <f t="shared" si="169"/>
        <v>0</v>
      </c>
      <c r="BW79" s="517"/>
      <c r="BX79" s="517"/>
      <c r="BZ79" s="517"/>
      <c r="CA79" s="517"/>
      <c r="CB79" s="517"/>
      <c r="CC79" s="517"/>
      <c r="CD79" s="504">
        <f t="shared" si="170"/>
        <v>0</v>
      </c>
      <c r="CE79" s="517"/>
      <c r="CF79" s="517"/>
      <c r="CG79" s="517"/>
      <c r="CH79" s="517"/>
      <c r="CI79" s="517"/>
      <c r="CJ79" s="517"/>
      <c r="CK79" s="511">
        <f t="shared" si="171"/>
        <v>0</v>
      </c>
      <c r="CL79" s="517"/>
      <c r="CM79" s="517"/>
      <c r="CO79" s="517"/>
      <c r="CP79" s="517"/>
      <c r="CQ79" s="517"/>
      <c r="CR79" s="517"/>
      <c r="CS79" s="504">
        <f t="shared" si="172"/>
        <v>0</v>
      </c>
      <c r="CT79" s="517"/>
      <c r="CU79" s="517"/>
      <c r="CV79" s="517"/>
      <c r="CW79" s="517"/>
      <c r="CX79" s="517"/>
      <c r="CY79" s="517"/>
      <c r="CZ79" s="511">
        <f t="shared" si="173"/>
        <v>0</v>
      </c>
      <c r="DA79" s="517"/>
      <c r="DB79" s="517"/>
      <c r="DD79" s="517"/>
      <c r="DE79" s="517"/>
      <c r="DF79" s="517"/>
      <c r="DG79" s="517"/>
      <c r="DH79" s="504">
        <f t="shared" si="174"/>
        <v>0</v>
      </c>
      <c r="DI79" s="517"/>
      <c r="DJ79" s="517"/>
      <c r="DK79" s="517"/>
      <c r="DL79" s="517"/>
      <c r="DM79" s="517"/>
      <c r="DN79" s="517"/>
      <c r="DO79" s="511">
        <f t="shared" si="175"/>
        <v>0</v>
      </c>
      <c r="DP79" s="517"/>
      <c r="DQ79" s="517"/>
    </row>
    <row r="80" spans="1:121" hidden="1" outlineLevel="1">
      <c r="A80" s="518"/>
      <c r="B80" s="519" t="s">
        <v>315</v>
      </c>
      <c r="C80" s="520"/>
      <c r="D80" s="520"/>
      <c r="E80" s="520"/>
      <c r="F80" s="520"/>
      <c r="G80" s="521"/>
      <c r="H80" s="517"/>
      <c r="I80" s="517"/>
      <c r="J80" s="522"/>
      <c r="K80" s="520"/>
      <c r="L80" s="520"/>
      <c r="M80" s="520"/>
      <c r="N80" s="520"/>
      <c r="O80" s="520"/>
      <c r="P80" s="520"/>
      <c r="R80" s="520"/>
      <c r="S80" s="520"/>
      <c r="T80" s="520"/>
      <c r="U80" s="520"/>
      <c r="V80" s="521"/>
      <c r="W80" s="517"/>
      <c r="X80" s="523"/>
      <c r="Y80" s="522"/>
      <c r="Z80" s="520"/>
      <c r="AA80" s="520"/>
      <c r="AB80" s="520"/>
      <c r="AC80" s="520"/>
      <c r="AD80" s="520"/>
      <c r="AE80" s="521"/>
      <c r="AG80" s="520"/>
      <c r="AH80" s="520"/>
      <c r="AI80" s="520"/>
      <c r="AJ80" s="520"/>
      <c r="AK80" s="521"/>
      <c r="AL80" s="517"/>
      <c r="AM80" s="523"/>
      <c r="AN80" s="522"/>
      <c r="AO80" s="520"/>
      <c r="AP80" s="520"/>
      <c r="AQ80" s="520"/>
      <c r="AR80" s="520"/>
      <c r="AS80" s="520"/>
      <c r="AT80" s="521"/>
      <c r="AV80" s="520"/>
      <c r="AW80" s="520"/>
      <c r="AX80" s="520"/>
      <c r="AY80" s="520"/>
      <c r="AZ80" s="521"/>
      <c r="BA80" s="517"/>
      <c r="BB80" s="523"/>
      <c r="BC80" s="522"/>
      <c r="BD80" s="520"/>
      <c r="BE80" s="520"/>
      <c r="BF80" s="520"/>
      <c r="BG80" s="520"/>
      <c r="BH80" s="520"/>
      <c r="BI80" s="521"/>
      <c r="BK80" s="520"/>
      <c r="BL80" s="520"/>
      <c r="BM80" s="520"/>
      <c r="BN80" s="520"/>
      <c r="BO80" s="521"/>
      <c r="BP80" s="517"/>
      <c r="BQ80" s="523"/>
      <c r="BR80" s="522"/>
      <c r="BS80" s="520"/>
      <c r="BT80" s="520"/>
      <c r="BU80" s="520"/>
      <c r="BV80" s="520"/>
      <c r="BW80" s="520"/>
      <c r="BX80" s="521"/>
      <c r="BZ80" s="520"/>
      <c r="CA80" s="520"/>
      <c r="CB80" s="520"/>
      <c r="CC80" s="520"/>
      <c r="CD80" s="521"/>
      <c r="CE80" s="517"/>
      <c r="CF80" s="523"/>
      <c r="CG80" s="522"/>
      <c r="CH80" s="520"/>
      <c r="CI80" s="520"/>
      <c r="CJ80" s="520"/>
      <c r="CK80" s="520"/>
      <c r="CL80" s="520"/>
      <c r="CM80" s="521"/>
      <c r="CO80" s="520"/>
      <c r="CP80" s="520"/>
      <c r="CQ80" s="520"/>
      <c r="CR80" s="520"/>
      <c r="CS80" s="521"/>
      <c r="CT80" s="517"/>
      <c r="CU80" s="523"/>
      <c r="CV80" s="522"/>
      <c r="CW80" s="520"/>
      <c r="CX80" s="520"/>
      <c r="CY80" s="520"/>
      <c r="CZ80" s="520"/>
      <c r="DA80" s="520"/>
      <c r="DB80" s="521"/>
      <c r="DD80" s="520"/>
      <c r="DE80" s="520"/>
      <c r="DF80" s="520"/>
      <c r="DG80" s="520"/>
      <c r="DH80" s="521"/>
      <c r="DI80" s="517"/>
      <c r="DJ80" s="523"/>
      <c r="DK80" s="522"/>
      <c r="DL80" s="520"/>
      <c r="DM80" s="520"/>
      <c r="DN80" s="520"/>
      <c r="DO80" s="520"/>
      <c r="DP80" s="520"/>
      <c r="DQ80" s="521"/>
    </row>
    <row r="81" spans="1:121" s="526" customFormat="1" ht="17.399999999999999" collapsed="1">
      <c r="A81" s="499">
        <v>2020</v>
      </c>
      <c r="B81" s="500" t="str">
        <f>CONCATENATE("Anlagenspiegel des Jahres ",A81)</f>
        <v>Anlagenspiegel des Jahres 2020</v>
      </c>
      <c r="C81" s="501"/>
      <c r="D81" s="501"/>
      <c r="E81" s="501"/>
      <c r="F81" s="501"/>
      <c r="G81" s="501"/>
      <c r="H81" s="501"/>
      <c r="I81" s="501"/>
      <c r="J81" s="501"/>
      <c r="K81" s="501"/>
      <c r="L81" s="501"/>
      <c r="M81" s="501"/>
      <c r="N81" s="501"/>
      <c r="O81" s="501"/>
      <c r="P81" s="501"/>
      <c r="Q81" s="485"/>
      <c r="R81" s="501"/>
      <c r="S81" s="501"/>
      <c r="T81" s="501"/>
      <c r="U81" s="477"/>
      <c r="V81" s="477"/>
      <c r="W81" s="477"/>
      <c r="X81" s="477"/>
      <c r="Y81" s="477"/>
      <c r="Z81" s="477"/>
      <c r="AA81" s="477"/>
      <c r="AB81" s="477"/>
      <c r="AC81" s="477"/>
      <c r="AD81" s="477"/>
      <c r="AE81" s="477"/>
      <c r="AF81" s="485"/>
      <c r="AG81" s="501"/>
      <c r="AH81" s="501"/>
      <c r="AI81" s="501"/>
      <c r="AJ81" s="477"/>
      <c r="AK81" s="477"/>
      <c r="AL81" s="477"/>
      <c r="AM81" s="477"/>
      <c r="AN81" s="477"/>
      <c r="AO81" s="477"/>
      <c r="AP81" s="477"/>
      <c r="AQ81" s="477"/>
      <c r="AR81" s="477"/>
      <c r="AS81" s="477"/>
      <c r="AT81" s="477"/>
      <c r="AV81" s="501"/>
      <c r="AW81" s="501"/>
      <c r="AX81" s="501"/>
      <c r="AY81" s="477"/>
      <c r="AZ81" s="477"/>
      <c r="BA81" s="477"/>
      <c r="BB81" s="477"/>
      <c r="BC81" s="477"/>
      <c r="BD81" s="477"/>
      <c r="BE81" s="477"/>
      <c r="BF81" s="477"/>
      <c r="BG81" s="477"/>
      <c r="BH81" s="477"/>
      <c r="BI81" s="477"/>
      <c r="BK81" s="501"/>
      <c r="BL81" s="501"/>
      <c r="BM81" s="501"/>
      <c r="BN81" s="477"/>
      <c r="BO81" s="477"/>
      <c r="BP81" s="477"/>
      <c r="BQ81" s="477"/>
      <c r="BR81" s="477"/>
      <c r="BS81" s="477"/>
      <c r="BT81" s="477"/>
      <c r="BU81" s="477"/>
      <c r="BV81" s="477"/>
      <c r="BW81" s="477"/>
      <c r="BX81" s="477"/>
      <c r="BZ81" s="501"/>
      <c r="CA81" s="501"/>
      <c r="CB81" s="501"/>
      <c r="CC81" s="477"/>
      <c r="CD81" s="477"/>
      <c r="CE81" s="477"/>
      <c r="CF81" s="477"/>
      <c r="CG81" s="477"/>
      <c r="CH81" s="477"/>
      <c r="CI81" s="477"/>
      <c r="CJ81" s="477"/>
      <c r="CK81" s="477"/>
      <c r="CL81" s="477"/>
      <c r="CM81" s="477"/>
      <c r="CO81" s="501"/>
      <c r="CP81" s="501"/>
      <c r="CQ81" s="501"/>
      <c r="CR81" s="477"/>
      <c r="CS81" s="477"/>
      <c r="CT81" s="477"/>
      <c r="CU81" s="477"/>
      <c r="CV81" s="477"/>
      <c r="CW81" s="477"/>
      <c r="CX81" s="477"/>
      <c r="CY81" s="477"/>
      <c r="CZ81" s="477"/>
      <c r="DA81" s="477"/>
      <c r="DB81" s="477"/>
      <c r="DD81" s="501"/>
      <c r="DE81" s="501"/>
      <c r="DF81" s="501"/>
      <c r="DG81" s="477"/>
      <c r="DH81" s="477"/>
      <c r="DI81" s="477"/>
      <c r="DJ81" s="477"/>
      <c r="DK81" s="477"/>
      <c r="DL81" s="477"/>
      <c r="DM81" s="477"/>
      <c r="DN81" s="477"/>
      <c r="DO81" s="477"/>
      <c r="DP81" s="477"/>
      <c r="DQ81" s="477"/>
    </row>
    <row r="82" spans="1:121" hidden="1" outlineLevel="1">
      <c r="A82" s="502" t="s">
        <v>297</v>
      </c>
      <c r="B82" s="503" t="s">
        <v>298</v>
      </c>
      <c r="C82" s="504">
        <f>SUM(C83+C87+C92)</f>
        <v>0</v>
      </c>
      <c r="D82" s="504">
        <f t="shared" ref="D82:AE82" si="176">SUM(D83+D87+D92)</f>
        <v>0</v>
      </c>
      <c r="E82" s="504">
        <f t="shared" si="176"/>
        <v>0</v>
      </c>
      <c r="F82" s="504">
        <f t="shared" si="176"/>
        <v>0</v>
      </c>
      <c r="G82" s="504">
        <f t="shared" si="176"/>
        <v>0</v>
      </c>
      <c r="H82" s="504">
        <f t="shared" si="176"/>
        <v>0</v>
      </c>
      <c r="I82" s="504">
        <f t="shared" si="176"/>
        <v>0</v>
      </c>
      <c r="J82" s="504">
        <f t="shared" si="176"/>
        <v>0</v>
      </c>
      <c r="K82" s="504">
        <f t="shared" si="176"/>
        <v>0</v>
      </c>
      <c r="L82" s="504">
        <f t="shared" si="176"/>
        <v>0</v>
      </c>
      <c r="M82" s="504">
        <f t="shared" si="176"/>
        <v>0</v>
      </c>
      <c r="N82" s="504">
        <f t="shared" si="176"/>
        <v>0</v>
      </c>
      <c r="O82" s="504">
        <f t="shared" si="176"/>
        <v>0</v>
      </c>
      <c r="P82" s="504">
        <f t="shared" si="176"/>
        <v>0</v>
      </c>
      <c r="R82" s="504">
        <f t="shared" si="176"/>
        <v>0</v>
      </c>
      <c r="S82" s="504">
        <f t="shared" si="176"/>
        <v>0</v>
      </c>
      <c r="T82" s="504">
        <f t="shared" si="176"/>
        <v>0</v>
      </c>
      <c r="U82" s="504">
        <f t="shared" si="176"/>
        <v>0</v>
      </c>
      <c r="V82" s="504">
        <f t="shared" si="176"/>
        <v>0</v>
      </c>
      <c r="W82" s="504">
        <f t="shared" si="176"/>
        <v>0</v>
      </c>
      <c r="X82" s="504">
        <f t="shared" si="176"/>
        <v>0</v>
      </c>
      <c r="Y82" s="504">
        <f t="shared" si="176"/>
        <v>0</v>
      </c>
      <c r="Z82" s="504">
        <f t="shared" si="176"/>
        <v>0</v>
      </c>
      <c r="AA82" s="504">
        <f t="shared" si="176"/>
        <v>0</v>
      </c>
      <c r="AB82" s="504">
        <f t="shared" si="176"/>
        <v>0</v>
      </c>
      <c r="AC82" s="504">
        <f t="shared" si="176"/>
        <v>0</v>
      </c>
      <c r="AD82" s="504">
        <f t="shared" si="176"/>
        <v>0</v>
      </c>
      <c r="AE82" s="504">
        <f t="shared" si="176"/>
        <v>0</v>
      </c>
      <c r="AG82" s="504">
        <f t="shared" ref="AG82:AT82" si="177">SUM(AG83+AG87+AG92)</f>
        <v>0</v>
      </c>
      <c r="AH82" s="504">
        <f t="shared" si="177"/>
        <v>0</v>
      </c>
      <c r="AI82" s="504">
        <f t="shared" si="177"/>
        <v>0</v>
      </c>
      <c r="AJ82" s="504">
        <f t="shared" si="177"/>
        <v>0</v>
      </c>
      <c r="AK82" s="504">
        <f t="shared" si="177"/>
        <v>0</v>
      </c>
      <c r="AL82" s="504">
        <f t="shared" si="177"/>
        <v>0</v>
      </c>
      <c r="AM82" s="504">
        <f t="shared" si="177"/>
        <v>0</v>
      </c>
      <c r="AN82" s="504">
        <f t="shared" si="177"/>
        <v>0</v>
      </c>
      <c r="AO82" s="504">
        <f t="shared" si="177"/>
        <v>0</v>
      </c>
      <c r="AP82" s="504">
        <f t="shared" si="177"/>
        <v>0</v>
      </c>
      <c r="AQ82" s="504">
        <f t="shared" si="177"/>
        <v>0</v>
      </c>
      <c r="AR82" s="504">
        <f t="shared" si="177"/>
        <v>0</v>
      </c>
      <c r="AS82" s="504">
        <f t="shared" si="177"/>
        <v>0</v>
      </c>
      <c r="AT82" s="504">
        <f t="shared" si="177"/>
        <v>0</v>
      </c>
      <c r="AV82" s="504">
        <f t="shared" ref="AV82:BI82" si="178">SUM(AV83+AV87+AV92)</f>
        <v>0</v>
      </c>
      <c r="AW82" s="504">
        <f t="shared" si="178"/>
        <v>0</v>
      </c>
      <c r="AX82" s="504">
        <f t="shared" si="178"/>
        <v>0</v>
      </c>
      <c r="AY82" s="504">
        <f t="shared" si="178"/>
        <v>0</v>
      </c>
      <c r="AZ82" s="504">
        <f t="shared" si="178"/>
        <v>0</v>
      </c>
      <c r="BA82" s="504">
        <f t="shared" si="178"/>
        <v>0</v>
      </c>
      <c r="BB82" s="504">
        <f t="shared" si="178"/>
        <v>0</v>
      </c>
      <c r="BC82" s="504">
        <f t="shared" si="178"/>
        <v>0</v>
      </c>
      <c r="BD82" s="504">
        <f t="shared" si="178"/>
        <v>0</v>
      </c>
      <c r="BE82" s="504">
        <f t="shared" si="178"/>
        <v>0</v>
      </c>
      <c r="BF82" s="504">
        <f t="shared" si="178"/>
        <v>0</v>
      </c>
      <c r="BG82" s="504">
        <f t="shared" si="178"/>
        <v>0</v>
      </c>
      <c r="BH82" s="504">
        <f t="shared" si="178"/>
        <v>0</v>
      </c>
      <c r="BI82" s="504">
        <f t="shared" si="178"/>
        <v>0</v>
      </c>
      <c r="BK82" s="504">
        <f t="shared" ref="BK82:BX82" si="179">SUM(BK83+BK87+BK92)</f>
        <v>0</v>
      </c>
      <c r="BL82" s="504">
        <f t="shared" si="179"/>
        <v>0</v>
      </c>
      <c r="BM82" s="504">
        <f t="shared" si="179"/>
        <v>0</v>
      </c>
      <c r="BN82" s="504">
        <f t="shared" si="179"/>
        <v>0</v>
      </c>
      <c r="BO82" s="504">
        <f t="shared" si="179"/>
        <v>0</v>
      </c>
      <c r="BP82" s="504">
        <f t="shared" si="179"/>
        <v>0</v>
      </c>
      <c r="BQ82" s="504">
        <f t="shared" si="179"/>
        <v>0</v>
      </c>
      <c r="BR82" s="504">
        <f t="shared" si="179"/>
        <v>0</v>
      </c>
      <c r="BS82" s="504">
        <f t="shared" si="179"/>
        <v>0</v>
      </c>
      <c r="BT82" s="504">
        <f t="shared" si="179"/>
        <v>0</v>
      </c>
      <c r="BU82" s="504">
        <f t="shared" si="179"/>
        <v>0</v>
      </c>
      <c r="BV82" s="504">
        <f t="shared" si="179"/>
        <v>0</v>
      </c>
      <c r="BW82" s="504">
        <f t="shared" si="179"/>
        <v>0</v>
      </c>
      <c r="BX82" s="504">
        <f t="shared" si="179"/>
        <v>0</v>
      </c>
      <c r="BZ82" s="504">
        <f t="shared" ref="BZ82:CM82" si="180">SUM(BZ83+BZ87+BZ92)</f>
        <v>0</v>
      </c>
      <c r="CA82" s="504">
        <f t="shared" si="180"/>
        <v>0</v>
      </c>
      <c r="CB82" s="504">
        <f t="shared" si="180"/>
        <v>0</v>
      </c>
      <c r="CC82" s="504">
        <f t="shared" si="180"/>
        <v>0</v>
      </c>
      <c r="CD82" s="504">
        <f t="shared" si="180"/>
        <v>0</v>
      </c>
      <c r="CE82" s="504">
        <f t="shared" si="180"/>
        <v>0</v>
      </c>
      <c r="CF82" s="504">
        <f t="shared" si="180"/>
        <v>0</v>
      </c>
      <c r="CG82" s="504">
        <f t="shared" si="180"/>
        <v>0</v>
      </c>
      <c r="CH82" s="504">
        <f t="shared" si="180"/>
        <v>0</v>
      </c>
      <c r="CI82" s="504">
        <f t="shared" si="180"/>
        <v>0</v>
      </c>
      <c r="CJ82" s="504">
        <f t="shared" si="180"/>
        <v>0</v>
      </c>
      <c r="CK82" s="504">
        <f t="shared" si="180"/>
        <v>0</v>
      </c>
      <c r="CL82" s="504">
        <f t="shared" si="180"/>
        <v>0</v>
      </c>
      <c r="CM82" s="504">
        <f t="shared" si="180"/>
        <v>0</v>
      </c>
      <c r="CO82" s="504">
        <f t="shared" ref="CO82:DB82" si="181">SUM(CO83+CO87+CO92)</f>
        <v>0</v>
      </c>
      <c r="CP82" s="504">
        <f t="shared" si="181"/>
        <v>0</v>
      </c>
      <c r="CQ82" s="504">
        <f t="shared" si="181"/>
        <v>0</v>
      </c>
      <c r="CR82" s="504">
        <f t="shared" si="181"/>
        <v>0</v>
      </c>
      <c r="CS82" s="504">
        <f t="shared" si="181"/>
        <v>0</v>
      </c>
      <c r="CT82" s="504">
        <f t="shared" si="181"/>
        <v>0</v>
      </c>
      <c r="CU82" s="504">
        <f t="shared" si="181"/>
        <v>0</v>
      </c>
      <c r="CV82" s="504">
        <f t="shared" si="181"/>
        <v>0</v>
      </c>
      <c r="CW82" s="504">
        <f t="shared" si="181"/>
        <v>0</v>
      </c>
      <c r="CX82" s="504">
        <f t="shared" si="181"/>
        <v>0</v>
      </c>
      <c r="CY82" s="504">
        <f t="shared" si="181"/>
        <v>0</v>
      </c>
      <c r="CZ82" s="504">
        <f t="shared" si="181"/>
        <v>0</v>
      </c>
      <c r="DA82" s="504">
        <f t="shared" si="181"/>
        <v>0</v>
      </c>
      <c r="DB82" s="504">
        <f t="shared" si="181"/>
        <v>0</v>
      </c>
      <c r="DD82" s="504">
        <f t="shared" ref="DD82:DQ82" si="182">SUM(DD83+DD87+DD92)</f>
        <v>0</v>
      </c>
      <c r="DE82" s="504">
        <f t="shared" si="182"/>
        <v>0</v>
      </c>
      <c r="DF82" s="504">
        <f t="shared" si="182"/>
        <v>0</v>
      </c>
      <c r="DG82" s="504">
        <f t="shared" si="182"/>
        <v>0</v>
      </c>
      <c r="DH82" s="504">
        <f t="shared" si="182"/>
        <v>0</v>
      </c>
      <c r="DI82" s="504">
        <f t="shared" si="182"/>
        <v>0</v>
      </c>
      <c r="DJ82" s="504">
        <f t="shared" si="182"/>
        <v>0</v>
      </c>
      <c r="DK82" s="504">
        <f t="shared" si="182"/>
        <v>0</v>
      </c>
      <c r="DL82" s="504">
        <f t="shared" si="182"/>
        <v>0</v>
      </c>
      <c r="DM82" s="504">
        <f t="shared" si="182"/>
        <v>0</v>
      </c>
      <c r="DN82" s="504">
        <f t="shared" si="182"/>
        <v>0</v>
      </c>
      <c r="DO82" s="504">
        <f t="shared" si="182"/>
        <v>0</v>
      </c>
      <c r="DP82" s="504">
        <f t="shared" si="182"/>
        <v>0</v>
      </c>
      <c r="DQ82" s="504">
        <f t="shared" si="182"/>
        <v>0</v>
      </c>
    </row>
    <row r="83" spans="1:121" hidden="1" outlineLevel="1">
      <c r="A83" s="502" t="s">
        <v>218</v>
      </c>
      <c r="B83" s="503" t="s">
        <v>299</v>
      </c>
      <c r="C83" s="504">
        <f>SUM(C84:C86)</f>
        <v>0</v>
      </c>
      <c r="D83" s="504">
        <f t="shared" ref="D83:AE83" si="183">SUM(D84:D86)</f>
        <v>0</v>
      </c>
      <c r="E83" s="504">
        <f t="shared" si="183"/>
        <v>0</v>
      </c>
      <c r="F83" s="504">
        <f t="shared" si="183"/>
        <v>0</v>
      </c>
      <c r="G83" s="504">
        <f t="shared" si="183"/>
        <v>0</v>
      </c>
      <c r="H83" s="504">
        <f t="shared" si="183"/>
        <v>0</v>
      </c>
      <c r="I83" s="504">
        <f t="shared" si="183"/>
        <v>0</v>
      </c>
      <c r="J83" s="504">
        <f t="shared" si="183"/>
        <v>0</v>
      </c>
      <c r="K83" s="504">
        <f t="shared" si="183"/>
        <v>0</v>
      </c>
      <c r="L83" s="504">
        <f t="shared" si="183"/>
        <v>0</v>
      </c>
      <c r="M83" s="504">
        <f t="shared" si="183"/>
        <v>0</v>
      </c>
      <c r="N83" s="504">
        <f t="shared" si="183"/>
        <v>0</v>
      </c>
      <c r="O83" s="504">
        <f t="shared" si="183"/>
        <v>0</v>
      </c>
      <c r="P83" s="504">
        <f t="shared" si="183"/>
        <v>0</v>
      </c>
      <c r="R83" s="504">
        <f t="shared" si="183"/>
        <v>0</v>
      </c>
      <c r="S83" s="504">
        <f t="shared" si="183"/>
        <v>0</v>
      </c>
      <c r="T83" s="504">
        <f t="shared" si="183"/>
        <v>0</v>
      </c>
      <c r="U83" s="504">
        <f t="shared" si="183"/>
        <v>0</v>
      </c>
      <c r="V83" s="504">
        <f t="shared" si="183"/>
        <v>0</v>
      </c>
      <c r="W83" s="504">
        <f t="shared" si="183"/>
        <v>0</v>
      </c>
      <c r="X83" s="504">
        <f t="shared" si="183"/>
        <v>0</v>
      </c>
      <c r="Y83" s="504">
        <f t="shared" si="183"/>
        <v>0</v>
      </c>
      <c r="Z83" s="504">
        <f t="shared" si="183"/>
        <v>0</v>
      </c>
      <c r="AA83" s="504">
        <f t="shared" si="183"/>
        <v>0</v>
      </c>
      <c r="AB83" s="504">
        <f t="shared" si="183"/>
        <v>0</v>
      </c>
      <c r="AC83" s="504">
        <f t="shared" si="183"/>
        <v>0</v>
      </c>
      <c r="AD83" s="504">
        <f t="shared" si="183"/>
        <v>0</v>
      </c>
      <c r="AE83" s="504">
        <f t="shared" si="183"/>
        <v>0</v>
      </c>
      <c r="AG83" s="504">
        <f t="shared" ref="AG83:AT83" si="184">SUM(AG84:AG86)</f>
        <v>0</v>
      </c>
      <c r="AH83" s="504">
        <f t="shared" si="184"/>
        <v>0</v>
      </c>
      <c r="AI83" s="504">
        <f t="shared" si="184"/>
        <v>0</v>
      </c>
      <c r="AJ83" s="504">
        <f t="shared" si="184"/>
        <v>0</v>
      </c>
      <c r="AK83" s="504">
        <f t="shared" si="184"/>
        <v>0</v>
      </c>
      <c r="AL83" s="504">
        <f t="shared" si="184"/>
        <v>0</v>
      </c>
      <c r="AM83" s="504">
        <f t="shared" si="184"/>
        <v>0</v>
      </c>
      <c r="AN83" s="504">
        <f t="shared" si="184"/>
        <v>0</v>
      </c>
      <c r="AO83" s="504">
        <f t="shared" si="184"/>
        <v>0</v>
      </c>
      <c r="AP83" s="504">
        <f t="shared" si="184"/>
        <v>0</v>
      </c>
      <c r="AQ83" s="504">
        <f t="shared" si="184"/>
        <v>0</v>
      </c>
      <c r="AR83" s="504">
        <f t="shared" si="184"/>
        <v>0</v>
      </c>
      <c r="AS83" s="504">
        <f t="shared" si="184"/>
        <v>0</v>
      </c>
      <c r="AT83" s="504">
        <f t="shared" si="184"/>
        <v>0</v>
      </c>
      <c r="AV83" s="504">
        <f t="shared" ref="AV83:BI83" si="185">SUM(AV84:AV86)</f>
        <v>0</v>
      </c>
      <c r="AW83" s="504">
        <f t="shared" si="185"/>
        <v>0</v>
      </c>
      <c r="AX83" s="504">
        <f t="shared" si="185"/>
        <v>0</v>
      </c>
      <c r="AY83" s="504">
        <f t="shared" si="185"/>
        <v>0</v>
      </c>
      <c r="AZ83" s="504">
        <f t="shared" si="185"/>
        <v>0</v>
      </c>
      <c r="BA83" s="504">
        <f t="shared" si="185"/>
        <v>0</v>
      </c>
      <c r="BB83" s="504">
        <f t="shared" si="185"/>
        <v>0</v>
      </c>
      <c r="BC83" s="504">
        <f t="shared" si="185"/>
        <v>0</v>
      </c>
      <c r="BD83" s="504">
        <f t="shared" si="185"/>
        <v>0</v>
      </c>
      <c r="BE83" s="504">
        <f t="shared" si="185"/>
        <v>0</v>
      </c>
      <c r="BF83" s="504">
        <f t="shared" si="185"/>
        <v>0</v>
      </c>
      <c r="BG83" s="504">
        <f t="shared" si="185"/>
        <v>0</v>
      </c>
      <c r="BH83" s="504">
        <f t="shared" si="185"/>
        <v>0</v>
      </c>
      <c r="BI83" s="504">
        <f t="shared" si="185"/>
        <v>0</v>
      </c>
      <c r="BK83" s="504">
        <f t="shared" ref="BK83:BX83" si="186">SUM(BK84:BK86)</f>
        <v>0</v>
      </c>
      <c r="BL83" s="504">
        <f t="shared" si="186"/>
        <v>0</v>
      </c>
      <c r="BM83" s="504">
        <f t="shared" si="186"/>
        <v>0</v>
      </c>
      <c r="BN83" s="504">
        <f t="shared" si="186"/>
        <v>0</v>
      </c>
      <c r="BO83" s="504">
        <f t="shared" si="186"/>
        <v>0</v>
      </c>
      <c r="BP83" s="504">
        <f t="shared" si="186"/>
        <v>0</v>
      </c>
      <c r="BQ83" s="504">
        <f t="shared" si="186"/>
        <v>0</v>
      </c>
      <c r="BR83" s="504">
        <f t="shared" si="186"/>
        <v>0</v>
      </c>
      <c r="BS83" s="504">
        <f t="shared" si="186"/>
        <v>0</v>
      </c>
      <c r="BT83" s="504">
        <f t="shared" si="186"/>
        <v>0</v>
      </c>
      <c r="BU83" s="504">
        <f t="shared" si="186"/>
        <v>0</v>
      </c>
      <c r="BV83" s="504">
        <f t="shared" si="186"/>
        <v>0</v>
      </c>
      <c r="BW83" s="504">
        <f t="shared" si="186"/>
        <v>0</v>
      </c>
      <c r="BX83" s="504">
        <f t="shared" si="186"/>
        <v>0</v>
      </c>
      <c r="BZ83" s="504">
        <f t="shared" ref="BZ83:CM83" si="187">SUM(BZ84:BZ86)</f>
        <v>0</v>
      </c>
      <c r="CA83" s="504">
        <f t="shared" si="187"/>
        <v>0</v>
      </c>
      <c r="CB83" s="504">
        <f t="shared" si="187"/>
        <v>0</v>
      </c>
      <c r="CC83" s="504">
        <f t="shared" si="187"/>
        <v>0</v>
      </c>
      <c r="CD83" s="504">
        <f t="shared" si="187"/>
        <v>0</v>
      </c>
      <c r="CE83" s="504">
        <f t="shared" si="187"/>
        <v>0</v>
      </c>
      <c r="CF83" s="504">
        <f t="shared" si="187"/>
        <v>0</v>
      </c>
      <c r="CG83" s="504">
        <f t="shared" si="187"/>
        <v>0</v>
      </c>
      <c r="CH83" s="504">
        <f t="shared" si="187"/>
        <v>0</v>
      </c>
      <c r="CI83" s="504">
        <f t="shared" si="187"/>
        <v>0</v>
      </c>
      <c r="CJ83" s="504">
        <f t="shared" si="187"/>
        <v>0</v>
      </c>
      <c r="CK83" s="504">
        <f t="shared" si="187"/>
        <v>0</v>
      </c>
      <c r="CL83" s="504">
        <f t="shared" si="187"/>
        <v>0</v>
      </c>
      <c r="CM83" s="504">
        <f t="shared" si="187"/>
        <v>0</v>
      </c>
      <c r="CO83" s="504">
        <f t="shared" ref="CO83:DB83" si="188">SUM(CO84:CO86)</f>
        <v>0</v>
      </c>
      <c r="CP83" s="504">
        <f t="shared" si="188"/>
        <v>0</v>
      </c>
      <c r="CQ83" s="504">
        <f t="shared" si="188"/>
        <v>0</v>
      </c>
      <c r="CR83" s="504">
        <f t="shared" si="188"/>
        <v>0</v>
      </c>
      <c r="CS83" s="504">
        <f t="shared" si="188"/>
        <v>0</v>
      </c>
      <c r="CT83" s="504">
        <f t="shared" si="188"/>
        <v>0</v>
      </c>
      <c r="CU83" s="504">
        <f t="shared" si="188"/>
        <v>0</v>
      </c>
      <c r="CV83" s="504">
        <f t="shared" si="188"/>
        <v>0</v>
      </c>
      <c r="CW83" s="504">
        <f t="shared" si="188"/>
        <v>0</v>
      </c>
      <c r="CX83" s="504">
        <f t="shared" si="188"/>
        <v>0</v>
      </c>
      <c r="CY83" s="504">
        <f t="shared" si="188"/>
        <v>0</v>
      </c>
      <c r="CZ83" s="504">
        <f t="shared" si="188"/>
        <v>0</v>
      </c>
      <c r="DA83" s="504">
        <f t="shared" si="188"/>
        <v>0</v>
      </c>
      <c r="DB83" s="504">
        <f t="shared" si="188"/>
        <v>0</v>
      </c>
      <c r="DD83" s="504">
        <f t="shared" ref="DD83:DQ83" si="189">SUM(DD84:DD86)</f>
        <v>0</v>
      </c>
      <c r="DE83" s="504">
        <f t="shared" si="189"/>
        <v>0</v>
      </c>
      <c r="DF83" s="504">
        <f t="shared" si="189"/>
        <v>0</v>
      </c>
      <c r="DG83" s="504">
        <f t="shared" si="189"/>
        <v>0</v>
      </c>
      <c r="DH83" s="504">
        <f t="shared" si="189"/>
        <v>0</v>
      </c>
      <c r="DI83" s="504">
        <f t="shared" si="189"/>
        <v>0</v>
      </c>
      <c r="DJ83" s="504">
        <f t="shared" si="189"/>
        <v>0</v>
      </c>
      <c r="DK83" s="504">
        <f t="shared" si="189"/>
        <v>0</v>
      </c>
      <c r="DL83" s="504">
        <f t="shared" si="189"/>
        <v>0</v>
      </c>
      <c r="DM83" s="504">
        <f t="shared" si="189"/>
        <v>0</v>
      </c>
      <c r="DN83" s="504">
        <f t="shared" si="189"/>
        <v>0</v>
      </c>
      <c r="DO83" s="504">
        <f t="shared" si="189"/>
        <v>0</v>
      </c>
      <c r="DP83" s="504">
        <f t="shared" si="189"/>
        <v>0</v>
      </c>
      <c r="DQ83" s="504">
        <f t="shared" si="189"/>
        <v>0</v>
      </c>
    </row>
    <row r="84" spans="1:121" ht="27.6" hidden="1" outlineLevel="1">
      <c r="A84" s="507" t="s">
        <v>2</v>
      </c>
      <c r="B84" s="508" t="s">
        <v>300</v>
      </c>
      <c r="C84" s="509"/>
      <c r="D84" s="510"/>
      <c r="E84" s="510"/>
      <c r="F84" s="510"/>
      <c r="G84" s="511">
        <f>C84+D84-E84+F84</f>
        <v>0</v>
      </c>
      <c r="H84" s="510"/>
      <c r="I84" s="510"/>
      <c r="J84" s="510"/>
      <c r="K84" s="510"/>
      <c r="L84" s="510"/>
      <c r="M84" s="510"/>
      <c r="N84" s="511">
        <f>H84+I84-J84+K84-L84+M84</f>
        <v>0</v>
      </c>
      <c r="O84" s="510"/>
      <c r="P84" s="510"/>
      <c r="R84" s="510"/>
      <c r="S84" s="510"/>
      <c r="T84" s="510"/>
      <c r="U84" s="510"/>
      <c r="V84" s="511">
        <f>R84+S84-T84+U84</f>
        <v>0</v>
      </c>
      <c r="W84" s="510"/>
      <c r="X84" s="510"/>
      <c r="Y84" s="510"/>
      <c r="Z84" s="510"/>
      <c r="AA84" s="510"/>
      <c r="AB84" s="510"/>
      <c r="AC84" s="511">
        <f>W84+X84-Y84+Z84-AA84+AB84</f>
        <v>0</v>
      </c>
      <c r="AD84" s="510"/>
      <c r="AE84" s="510"/>
      <c r="AG84" s="510"/>
      <c r="AH84" s="510"/>
      <c r="AI84" s="510"/>
      <c r="AJ84" s="510"/>
      <c r="AK84" s="511">
        <f>AG84+AH84-AI84+AJ84</f>
        <v>0</v>
      </c>
      <c r="AL84" s="510"/>
      <c r="AM84" s="510"/>
      <c r="AN84" s="510"/>
      <c r="AO84" s="510"/>
      <c r="AP84" s="510"/>
      <c r="AQ84" s="510"/>
      <c r="AR84" s="511">
        <f>AL84+AM84-AN84+AO84-AP84+AQ84</f>
        <v>0</v>
      </c>
      <c r="AS84" s="510"/>
      <c r="AT84" s="510"/>
      <c r="AV84" s="510"/>
      <c r="AW84" s="510"/>
      <c r="AX84" s="510"/>
      <c r="AY84" s="510"/>
      <c r="AZ84" s="511">
        <f>AV84+AW84-AX84+AY84</f>
        <v>0</v>
      </c>
      <c r="BA84" s="510"/>
      <c r="BB84" s="510"/>
      <c r="BC84" s="510"/>
      <c r="BD84" s="510"/>
      <c r="BE84" s="510"/>
      <c r="BF84" s="510"/>
      <c r="BG84" s="511">
        <f>BA84+BB84-BC84+BD84-BE84+BF84</f>
        <v>0</v>
      </c>
      <c r="BH84" s="510"/>
      <c r="BI84" s="510"/>
      <c r="BK84" s="510"/>
      <c r="BL84" s="510"/>
      <c r="BM84" s="510"/>
      <c r="BN84" s="510"/>
      <c r="BO84" s="511">
        <f>BK84+BL84-BM84+BN84</f>
        <v>0</v>
      </c>
      <c r="BP84" s="510"/>
      <c r="BQ84" s="510"/>
      <c r="BR84" s="510"/>
      <c r="BS84" s="510"/>
      <c r="BT84" s="510"/>
      <c r="BU84" s="510"/>
      <c r="BV84" s="511">
        <f>BP84+BQ84-BR84+BS84-BT84+BU84</f>
        <v>0</v>
      </c>
      <c r="BW84" s="510"/>
      <c r="BX84" s="510"/>
      <c r="BZ84" s="510"/>
      <c r="CA84" s="510"/>
      <c r="CB84" s="510"/>
      <c r="CC84" s="510"/>
      <c r="CD84" s="511">
        <f>BZ84+CA84-CB84+CC84</f>
        <v>0</v>
      </c>
      <c r="CE84" s="510"/>
      <c r="CF84" s="510"/>
      <c r="CG84" s="510"/>
      <c r="CH84" s="510"/>
      <c r="CI84" s="510"/>
      <c r="CJ84" s="510"/>
      <c r="CK84" s="511">
        <f>CE84+CF84-CG84+CH84-CI84+CJ84</f>
        <v>0</v>
      </c>
      <c r="CL84" s="510"/>
      <c r="CM84" s="510"/>
      <c r="CO84" s="510"/>
      <c r="CP84" s="510"/>
      <c r="CQ84" s="510"/>
      <c r="CR84" s="510"/>
      <c r="CS84" s="511">
        <f>CO84+CP84-CQ84+CR84</f>
        <v>0</v>
      </c>
      <c r="CT84" s="510"/>
      <c r="CU84" s="510"/>
      <c r="CV84" s="510"/>
      <c r="CW84" s="510"/>
      <c r="CX84" s="510"/>
      <c r="CY84" s="510"/>
      <c r="CZ84" s="511">
        <f>CT84+CU84-CV84+CW84-CX84+CY84</f>
        <v>0</v>
      </c>
      <c r="DA84" s="510"/>
      <c r="DB84" s="510"/>
      <c r="DD84" s="510"/>
      <c r="DE84" s="510"/>
      <c r="DF84" s="510"/>
      <c r="DG84" s="510"/>
      <c r="DH84" s="511">
        <f>DD84+DE84-DF84+DG84</f>
        <v>0</v>
      </c>
      <c r="DI84" s="510"/>
      <c r="DJ84" s="510"/>
      <c r="DK84" s="510"/>
      <c r="DL84" s="510"/>
      <c r="DM84" s="510"/>
      <c r="DN84" s="510"/>
      <c r="DO84" s="511">
        <f>DI84+DJ84-DK84+DL84-DM84+DN84</f>
        <v>0</v>
      </c>
      <c r="DP84" s="510"/>
      <c r="DQ84" s="510"/>
    </row>
    <row r="85" spans="1:121" hidden="1" outlineLevel="1">
      <c r="A85" s="514" t="s">
        <v>3</v>
      </c>
      <c r="B85" s="515" t="s">
        <v>301</v>
      </c>
      <c r="C85" s="516"/>
      <c r="D85" s="517"/>
      <c r="E85" s="517"/>
      <c r="F85" s="517"/>
      <c r="G85" s="504">
        <f>C85+D85-E85+F85</f>
        <v>0</v>
      </c>
      <c r="H85" s="517"/>
      <c r="I85" s="517"/>
      <c r="J85" s="517"/>
      <c r="K85" s="517"/>
      <c r="L85" s="517"/>
      <c r="M85" s="517"/>
      <c r="N85" s="511">
        <f>H85+I85-J85+K85-L85+M85</f>
        <v>0</v>
      </c>
      <c r="O85" s="517"/>
      <c r="P85" s="517"/>
      <c r="R85" s="517"/>
      <c r="S85" s="517"/>
      <c r="T85" s="517"/>
      <c r="U85" s="517"/>
      <c r="V85" s="504">
        <f>R85+S85-T85+U85</f>
        <v>0</v>
      </c>
      <c r="W85" s="517"/>
      <c r="X85" s="517"/>
      <c r="Y85" s="517"/>
      <c r="Z85" s="517"/>
      <c r="AA85" s="517"/>
      <c r="AB85" s="517"/>
      <c r="AC85" s="511">
        <f>W85+X85-Y85+Z85-AA85+AB85</f>
        <v>0</v>
      </c>
      <c r="AD85" s="517"/>
      <c r="AE85" s="517"/>
      <c r="AG85" s="517"/>
      <c r="AH85" s="517"/>
      <c r="AI85" s="517"/>
      <c r="AJ85" s="517"/>
      <c r="AK85" s="504">
        <f>AG85+AH85-AI85+AJ85</f>
        <v>0</v>
      </c>
      <c r="AL85" s="517"/>
      <c r="AM85" s="517"/>
      <c r="AN85" s="517"/>
      <c r="AO85" s="517"/>
      <c r="AP85" s="517"/>
      <c r="AQ85" s="517"/>
      <c r="AR85" s="511">
        <f>AL85+AM85-AN85+AO85-AP85+AQ85</f>
        <v>0</v>
      </c>
      <c r="AS85" s="517"/>
      <c r="AT85" s="517"/>
      <c r="AV85" s="517"/>
      <c r="AW85" s="517"/>
      <c r="AX85" s="517"/>
      <c r="AY85" s="517"/>
      <c r="AZ85" s="504">
        <f>AV85+AW85-AX85+AY85</f>
        <v>0</v>
      </c>
      <c r="BA85" s="517"/>
      <c r="BB85" s="517"/>
      <c r="BC85" s="517"/>
      <c r="BD85" s="517"/>
      <c r="BE85" s="517"/>
      <c r="BF85" s="517"/>
      <c r="BG85" s="511">
        <f>BA85+BB85-BC85+BD85-BE85+BF85</f>
        <v>0</v>
      </c>
      <c r="BH85" s="517"/>
      <c r="BI85" s="517"/>
      <c r="BK85" s="517"/>
      <c r="BL85" s="517"/>
      <c r="BM85" s="517"/>
      <c r="BN85" s="517"/>
      <c r="BO85" s="504">
        <f>BK85+BL85-BM85+BN85</f>
        <v>0</v>
      </c>
      <c r="BP85" s="517"/>
      <c r="BQ85" s="517"/>
      <c r="BR85" s="517"/>
      <c r="BS85" s="517"/>
      <c r="BT85" s="517"/>
      <c r="BU85" s="517"/>
      <c r="BV85" s="511">
        <f>BP85+BQ85-BR85+BS85-BT85+BU85</f>
        <v>0</v>
      </c>
      <c r="BW85" s="517"/>
      <c r="BX85" s="517"/>
      <c r="BZ85" s="517"/>
      <c r="CA85" s="517"/>
      <c r="CB85" s="517"/>
      <c r="CC85" s="517"/>
      <c r="CD85" s="504">
        <f>BZ85+CA85-CB85+CC85</f>
        <v>0</v>
      </c>
      <c r="CE85" s="517"/>
      <c r="CF85" s="517"/>
      <c r="CG85" s="517"/>
      <c r="CH85" s="517"/>
      <c r="CI85" s="517"/>
      <c r="CJ85" s="517"/>
      <c r="CK85" s="511">
        <f>CE85+CF85-CG85+CH85-CI85+CJ85</f>
        <v>0</v>
      </c>
      <c r="CL85" s="517"/>
      <c r="CM85" s="517"/>
      <c r="CO85" s="517"/>
      <c r="CP85" s="517"/>
      <c r="CQ85" s="517"/>
      <c r="CR85" s="517"/>
      <c r="CS85" s="504">
        <f>CO85+CP85-CQ85+CR85</f>
        <v>0</v>
      </c>
      <c r="CT85" s="517"/>
      <c r="CU85" s="517"/>
      <c r="CV85" s="517"/>
      <c r="CW85" s="517"/>
      <c r="CX85" s="517"/>
      <c r="CY85" s="517"/>
      <c r="CZ85" s="511">
        <f>CT85+CU85-CV85+CW85-CX85+CY85</f>
        <v>0</v>
      </c>
      <c r="DA85" s="517"/>
      <c r="DB85" s="517"/>
      <c r="DD85" s="517"/>
      <c r="DE85" s="517"/>
      <c r="DF85" s="517"/>
      <c r="DG85" s="517"/>
      <c r="DH85" s="504">
        <f>DD85+DE85-DF85+DG85</f>
        <v>0</v>
      </c>
      <c r="DI85" s="517"/>
      <c r="DJ85" s="517"/>
      <c r="DK85" s="517"/>
      <c r="DL85" s="517"/>
      <c r="DM85" s="517"/>
      <c r="DN85" s="517"/>
      <c r="DO85" s="511">
        <f>DI85+DJ85-DK85+DL85-DM85+DN85</f>
        <v>0</v>
      </c>
      <c r="DP85" s="517"/>
      <c r="DQ85" s="517"/>
    </row>
    <row r="86" spans="1:121" hidden="1" outlineLevel="1">
      <c r="A86" s="514" t="s">
        <v>4</v>
      </c>
      <c r="B86" s="515" t="s">
        <v>302</v>
      </c>
      <c r="C86" s="516"/>
      <c r="D86" s="517"/>
      <c r="E86" s="517"/>
      <c r="F86" s="517"/>
      <c r="G86" s="504">
        <f>C86+D86-E86+F86</f>
        <v>0</v>
      </c>
      <c r="H86" s="517"/>
      <c r="I86" s="517"/>
      <c r="J86" s="517"/>
      <c r="K86" s="517"/>
      <c r="L86" s="517"/>
      <c r="M86" s="517"/>
      <c r="N86" s="511">
        <f>H86+I86-J86+K86-L86+M86</f>
        <v>0</v>
      </c>
      <c r="O86" s="517"/>
      <c r="P86" s="517"/>
      <c r="R86" s="517"/>
      <c r="S86" s="517"/>
      <c r="T86" s="517"/>
      <c r="U86" s="517"/>
      <c r="V86" s="504">
        <f>R86+S86-T86+U86</f>
        <v>0</v>
      </c>
      <c r="W86" s="517"/>
      <c r="X86" s="517"/>
      <c r="Y86" s="517"/>
      <c r="Z86" s="517"/>
      <c r="AA86" s="517"/>
      <c r="AB86" s="517"/>
      <c r="AC86" s="511">
        <f>W86+X86-Y86+Z86-AA86+AB86</f>
        <v>0</v>
      </c>
      <c r="AD86" s="517"/>
      <c r="AE86" s="517"/>
      <c r="AG86" s="517"/>
      <c r="AH86" s="517"/>
      <c r="AI86" s="517"/>
      <c r="AJ86" s="517"/>
      <c r="AK86" s="504">
        <f>AG86+AH86-AI86+AJ86</f>
        <v>0</v>
      </c>
      <c r="AL86" s="517"/>
      <c r="AM86" s="517"/>
      <c r="AN86" s="517"/>
      <c r="AO86" s="517"/>
      <c r="AP86" s="517"/>
      <c r="AQ86" s="517"/>
      <c r="AR86" s="511">
        <f>AL86+AM86-AN86+AO86-AP86+AQ86</f>
        <v>0</v>
      </c>
      <c r="AS86" s="517"/>
      <c r="AT86" s="517"/>
      <c r="AV86" s="517"/>
      <c r="AW86" s="517"/>
      <c r="AX86" s="517"/>
      <c r="AY86" s="517"/>
      <c r="AZ86" s="504">
        <f>AV86+AW86-AX86+AY86</f>
        <v>0</v>
      </c>
      <c r="BA86" s="517"/>
      <c r="BB86" s="517"/>
      <c r="BC86" s="517"/>
      <c r="BD86" s="517"/>
      <c r="BE86" s="517"/>
      <c r="BF86" s="517"/>
      <c r="BG86" s="511">
        <f>BA86+BB86-BC86+BD86-BE86+BF86</f>
        <v>0</v>
      </c>
      <c r="BH86" s="517"/>
      <c r="BI86" s="517"/>
      <c r="BK86" s="517"/>
      <c r="BL86" s="517"/>
      <c r="BM86" s="517"/>
      <c r="BN86" s="517"/>
      <c r="BO86" s="504">
        <f>BK86+BL86-BM86+BN86</f>
        <v>0</v>
      </c>
      <c r="BP86" s="517"/>
      <c r="BQ86" s="517"/>
      <c r="BR86" s="517"/>
      <c r="BS86" s="517"/>
      <c r="BT86" s="517"/>
      <c r="BU86" s="517"/>
      <c r="BV86" s="511">
        <f>BP86+BQ86-BR86+BS86-BT86+BU86</f>
        <v>0</v>
      </c>
      <c r="BW86" s="517"/>
      <c r="BX86" s="517"/>
      <c r="BZ86" s="517"/>
      <c r="CA86" s="517"/>
      <c r="CB86" s="517"/>
      <c r="CC86" s="517"/>
      <c r="CD86" s="504">
        <f>BZ86+CA86-CB86+CC86</f>
        <v>0</v>
      </c>
      <c r="CE86" s="517"/>
      <c r="CF86" s="517"/>
      <c r="CG86" s="517"/>
      <c r="CH86" s="517"/>
      <c r="CI86" s="517"/>
      <c r="CJ86" s="517"/>
      <c r="CK86" s="511">
        <f>CE86+CF86-CG86+CH86-CI86+CJ86</f>
        <v>0</v>
      </c>
      <c r="CL86" s="517"/>
      <c r="CM86" s="517"/>
      <c r="CO86" s="517"/>
      <c r="CP86" s="517"/>
      <c r="CQ86" s="517"/>
      <c r="CR86" s="517"/>
      <c r="CS86" s="504">
        <f>CO86+CP86-CQ86+CR86</f>
        <v>0</v>
      </c>
      <c r="CT86" s="517"/>
      <c r="CU86" s="517"/>
      <c r="CV86" s="517"/>
      <c r="CW86" s="517"/>
      <c r="CX86" s="517"/>
      <c r="CY86" s="517"/>
      <c r="CZ86" s="511">
        <f>CT86+CU86-CV86+CW86-CX86+CY86</f>
        <v>0</v>
      </c>
      <c r="DA86" s="517"/>
      <c r="DB86" s="517"/>
      <c r="DD86" s="517"/>
      <c r="DE86" s="517"/>
      <c r="DF86" s="517"/>
      <c r="DG86" s="517"/>
      <c r="DH86" s="504">
        <f>DD86+DE86-DF86+DG86</f>
        <v>0</v>
      </c>
      <c r="DI86" s="517"/>
      <c r="DJ86" s="517"/>
      <c r="DK86" s="517"/>
      <c r="DL86" s="517"/>
      <c r="DM86" s="517"/>
      <c r="DN86" s="517"/>
      <c r="DO86" s="511">
        <f>DI86+DJ86-DK86+DL86-DM86+DN86</f>
        <v>0</v>
      </c>
      <c r="DP86" s="517"/>
      <c r="DQ86" s="517"/>
    </row>
    <row r="87" spans="1:121" hidden="1" outlineLevel="1">
      <c r="A87" s="502" t="s">
        <v>227</v>
      </c>
      <c r="B87" s="503" t="s">
        <v>303</v>
      </c>
      <c r="C87" s="504">
        <f t="shared" ref="C87:AD87" si="190">SUM(C88:C91)</f>
        <v>0</v>
      </c>
      <c r="D87" s="504">
        <f t="shared" si="190"/>
        <v>0</v>
      </c>
      <c r="E87" s="504">
        <f t="shared" si="190"/>
        <v>0</v>
      </c>
      <c r="F87" s="504">
        <f t="shared" si="190"/>
        <v>0</v>
      </c>
      <c r="G87" s="504">
        <f t="shared" si="190"/>
        <v>0</v>
      </c>
      <c r="H87" s="504">
        <f t="shared" si="190"/>
        <v>0</v>
      </c>
      <c r="I87" s="504">
        <f t="shared" si="190"/>
        <v>0</v>
      </c>
      <c r="J87" s="504">
        <f t="shared" si="190"/>
        <v>0</v>
      </c>
      <c r="K87" s="504">
        <f t="shared" si="190"/>
        <v>0</v>
      </c>
      <c r="L87" s="504">
        <f t="shared" si="190"/>
        <v>0</v>
      </c>
      <c r="M87" s="504">
        <f t="shared" si="190"/>
        <v>0</v>
      </c>
      <c r="N87" s="504">
        <f t="shared" si="190"/>
        <v>0</v>
      </c>
      <c r="O87" s="504">
        <f t="shared" si="190"/>
        <v>0</v>
      </c>
      <c r="P87" s="504">
        <f t="shared" si="190"/>
        <v>0</v>
      </c>
      <c r="R87" s="504">
        <f t="shared" si="190"/>
        <v>0</v>
      </c>
      <c r="S87" s="504">
        <f t="shared" si="190"/>
        <v>0</v>
      </c>
      <c r="T87" s="504">
        <f t="shared" si="190"/>
        <v>0</v>
      </c>
      <c r="U87" s="504">
        <f t="shared" si="190"/>
        <v>0</v>
      </c>
      <c r="V87" s="504">
        <f t="shared" si="190"/>
        <v>0</v>
      </c>
      <c r="W87" s="504">
        <f t="shared" si="190"/>
        <v>0</v>
      </c>
      <c r="X87" s="504">
        <f t="shared" si="190"/>
        <v>0</v>
      </c>
      <c r="Y87" s="504">
        <f t="shared" si="190"/>
        <v>0</v>
      </c>
      <c r="Z87" s="504">
        <f t="shared" si="190"/>
        <v>0</v>
      </c>
      <c r="AA87" s="504">
        <f t="shared" si="190"/>
        <v>0</v>
      </c>
      <c r="AB87" s="504">
        <f t="shared" si="190"/>
        <v>0</v>
      </c>
      <c r="AC87" s="504">
        <f t="shared" si="190"/>
        <v>0</v>
      </c>
      <c r="AD87" s="504">
        <f t="shared" si="190"/>
        <v>0</v>
      </c>
      <c r="AE87" s="504">
        <f>SUM(AE88:AE91)</f>
        <v>0</v>
      </c>
      <c r="AG87" s="504">
        <f t="shared" ref="AG87:AS87" si="191">SUM(AG88:AG91)</f>
        <v>0</v>
      </c>
      <c r="AH87" s="504">
        <f t="shared" si="191"/>
        <v>0</v>
      </c>
      <c r="AI87" s="504">
        <f t="shared" si="191"/>
        <v>0</v>
      </c>
      <c r="AJ87" s="504">
        <f t="shared" si="191"/>
        <v>0</v>
      </c>
      <c r="AK87" s="504">
        <f t="shared" si="191"/>
        <v>0</v>
      </c>
      <c r="AL87" s="504">
        <f t="shared" si="191"/>
        <v>0</v>
      </c>
      <c r="AM87" s="504">
        <f t="shared" si="191"/>
        <v>0</v>
      </c>
      <c r="AN87" s="504">
        <f t="shared" si="191"/>
        <v>0</v>
      </c>
      <c r="AO87" s="504">
        <f t="shared" si="191"/>
        <v>0</v>
      </c>
      <c r="AP87" s="504">
        <f t="shared" si="191"/>
        <v>0</v>
      </c>
      <c r="AQ87" s="504">
        <f t="shared" si="191"/>
        <v>0</v>
      </c>
      <c r="AR87" s="504">
        <f t="shared" si="191"/>
        <v>0</v>
      </c>
      <c r="AS87" s="504">
        <f t="shared" si="191"/>
        <v>0</v>
      </c>
      <c r="AT87" s="504">
        <f>SUM(AT88:AT91)</f>
        <v>0</v>
      </c>
      <c r="AV87" s="504">
        <f t="shared" ref="AV87:BH87" si="192">SUM(AV88:AV91)</f>
        <v>0</v>
      </c>
      <c r="AW87" s="504">
        <f t="shared" si="192"/>
        <v>0</v>
      </c>
      <c r="AX87" s="504">
        <f t="shared" si="192"/>
        <v>0</v>
      </c>
      <c r="AY87" s="504">
        <f t="shared" si="192"/>
        <v>0</v>
      </c>
      <c r="AZ87" s="504">
        <f t="shared" si="192"/>
        <v>0</v>
      </c>
      <c r="BA87" s="504">
        <f t="shared" si="192"/>
        <v>0</v>
      </c>
      <c r="BB87" s="504">
        <f t="shared" si="192"/>
        <v>0</v>
      </c>
      <c r="BC87" s="504">
        <f t="shared" si="192"/>
        <v>0</v>
      </c>
      <c r="BD87" s="504">
        <f t="shared" si="192"/>
        <v>0</v>
      </c>
      <c r="BE87" s="504">
        <f t="shared" si="192"/>
        <v>0</v>
      </c>
      <c r="BF87" s="504">
        <f t="shared" si="192"/>
        <v>0</v>
      </c>
      <c r="BG87" s="504">
        <f t="shared" si="192"/>
        <v>0</v>
      </c>
      <c r="BH87" s="504">
        <f t="shared" si="192"/>
        <v>0</v>
      </c>
      <c r="BI87" s="504">
        <f>SUM(BI88:BI91)</f>
        <v>0</v>
      </c>
      <c r="BK87" s="504">
        <f t="shared" ref="BK87:BW87" si="193">SUM(BK88:BK91)</f>
        <v>0</v>
      </c>
      <c r="BL87" s="504">
        <f t="shared" si="193"/>
        <v>0</v>
      </c>
      <c r="BM87" s="504">
        <f t="shared" si="193"/>
        <v>0</v>
      </c>
      <c r="BN87" s="504">
        <f t="shared" si="193"/>
        <v>0</v>
      </c>
      <c r="BO87" s="504">
        <f t="shared" si="193"/>
        <v>0</v>
      </c>
      <c r="BP87" s="504">
        <f t="shared" si="193"/>
        <v>0</v>
      </c>
      <c r="BQ87" s="504">
        <f t="shared" si="193"/>
        <v>0</v>
      </c>
      <c r="BR87" s="504">
        <f t="shared" si="193"/>
        <v>0</v>
      </c>
      <c r="BS87" s="504">
        <f t="shared" si="193"/>
        <v>0</v>
      </c>
      <c r="BT87" s="504">
        <f t="shared" si="193"/>
        <v>0</v>
      </c>
      <c r="BU87" s="504">
        <f t="shared" si="193"/>
        <v>0</v>
      </c>
      <c r="BV87" s="504">
        <f t="shared" si="193"/>
        <v>0</v>
      </c>
      <c r="BW87" s="504">
        <f t="shared" si="193"/>
        <v>0</v>
      </c>
      <c r="BX87" s="504">
        <f>SUM(BX88:BX91)</f>
        <v>0</v>
      </c>
      <c r="BZ87" s="504">
        <f t="shared" ref="BZ87:CL87" si="194">SUM(BZ88:BZ91)</f>
        <v>0</v>
      </c>
      <c r="CA87" s="504">
        <f t="shared" si="194"/>
        <v>0</v>
      </c>
      <c r="CB87" s="504">
        <f t="shared" si="194"/>
        <v>0</v>
      </c>
      <c r="CC87" s="504">
        <f t="shared" si="194"/>
        <v>0</v>
      </c>
      <c r="CD87" s="504">
        <f t="shared" si="194"/>
        <v>0</v>
      </c>
      <c r="CE87" s="504">
        <f t="shared" si="194"/>
        <v>0</v>
      </c>
      <c r="CF87" s="504">
        <f t="shared" si="194"/>
        <v>0</v>
      </c>
      <c r="CG87" s="504">
        <f t="shared" si="194"/>
        <v>0</v>
      </c>
      <c r="CH87" s="504">
        <f t="shared" si="194"/>
        <v>0</v>
      </c>
      <c r="CI87" s="504">
        <f t="shared" si="194"/>
        <v>0</v>
      </c>
      <c r="CJ87" s="504">
        <f t="shared" si="194"/>
        <v>0</v>
      </c>
      <c r="CK87" s="504">
        <f t="shared" si="194"/>
        <v>0</v>
      </c>
      <c r="CL87" s="504">
        <f t="shared" si="194"/>
        <v>0</v>
      </c>
      <c r="CM87" s="504">
        <f>SUM(CM88:CM91)</f>
        <v>0</v>
      </c>
      <c r="CO87" s="504">
        <f t="shared" ref="CO87:DA87" si="195">SUM(CO88:CO91)</f>
        <v>0</v>
      </c>
      <c r="CP87" s="504">
        <f t="shared" si="195"/>
        <v>0</v>
      </c>
      <c r="CQ87" s="504">
        <f t="shared" si="195"/>
        <v>0</v>
      </c>
      <c r="CR87" s="504">
        <f t="shared" si="195"/>
        <v>0</v>
      </c>
      <c r="CS87" s="504">
        <f t="shared" si="195"/>
        <v>0</v>
      </c>
      <c r="CT87" s="504">
        <f t="shared" si="195"/>
        <v>0</v>
      </c>
      <c r="CU87" s="504">
        <f t="shared" si="195"/>
        <v>0</v>
      </c>
      <c r="CV87" s="504">
        <f t="shared" si="195"/>
        <v>0</v>
      </c>
      <c r="CW87" s="504">
        <f t="shared" si="195"/>
        <v>0</v>
      </c>
      <c r="CX87" s="504">
        <f t="shared" si="195"/>
        <v>0</v>
      </c>
      <c r="CY87" s="504">
        <f t="shared" si="195"/>
        <v>0</v>
      </c>
      <c r="CZ87" s="504">
        <f t="shared" si="195"/>
        <v>0</v>
      </c>
      <c r="DA87" s="504">
        <f t="shared" si="195"/>
        <v>0</v>
      </c>
      <c r="DB87" s="504">
        <f>SUM(DB88:DB91)</f>
        <v>0</v>
      </c>
      <c r="DD87" s="504">
        <f t="shared" ref="DD87:DP87" si="196">SUM(DD88:DD91)</f>
        <v>0</v>
      </c>
      <c r="DE87" s="504">
        <f t="shared" si="196"/>
        <v>0</v>
      </c>
      <c r="DF87" s="504">
        <f t="shared" si="196"/>
        <v>0</v>
      </c>
      <c r="DG87" s="504">
        <f t="shared" si="196"/>
        <v>0</v>
      </c>
      <c r="DH87" s="504">
        <f t="shared" si="196"/>
        <v>0</v>
      </c>
      <c r="DI87" s="504">
        <f t="shared" si="196"/>
        <v>0</v>
      </c>
      <c r="DJ87" s="504">
        <f t="shared" si="196"/>
        <v>0</v>
      </c>
      <c r="DK87" s="504">
        <f t="shared" si="196"/>
        <v>0</v>
      </c>
      <c r="DL87" s="504">
        <f t="shared" si="196"/>
        <v>0</v>
      </c>
      <c r="DM87" s="504">
        <f t="shared" si="196"/>
        <v>0</v>
      </c>
      <c r="DN87" s="504">
        <f t="shared" si="196"/>
        <v>0</v>
      </c>
      <c r="DO87" s="504">
        <f t="shared" si="196"/>
        <v>0</v>
      </c>
      <c r="DP87" s="504">
        <f t="shared" si="196"/>
        <v>0</v>
      </c>
      <c r="DQ87" s="504">
        <f>SUM(DQ88:DQ91)</f>
        <v>0</v>
      </c>
    </row>
    <row r="88" spans="1:121" ht="27.6" hidden="1" outlineLevel="1">
      <c r="A88" s="514" t="s">
        <v>2</v>
      </c>
      <c r="B88" s="515" t="s">
        <v>304</v>
      </c>
      <c r="C88" s="516"/>
      <c r="D88" s="517"/>
      <c r="E88" s="517"/>
      <c r="F88" s="517"/>
      <c r="G88" s="504">
        <f>C88+D88-E88+F88</f>
        <v>0</v>
      </c>
      <c r="H88" s="517"/>
      <c r="I88" s="517"/>
      <c r="J88" s="517"/>
      <c r="K88" s="517"/>
      <c r="L88" s="517"/>
      <c r="M88" s="517"/>
      <c r="N88" s="511">
        <f>H88+I88-J88+K88-L88+M88</f>
        <v>0</v>
      </c>
      <c r="O88" s="517"/>
      <c r="P88" s="517"/>
      <c r="R88" s="517"/>
      <c r="S88" s="517"/>
      <c r="T88" s="517"/>
      <c r="U88" s="517"/>
      <c r="V88" s="504">
        <f>R88+S88-T88+U88</f>
        <v>0</v>
      </c>
      <c r="W88" s="517"/>
      <c r="X88" s="517"/>
      <c r="Y88" s="517"/>
      <c r="Z88" s="517"/>
      <c r="AA88" s="517"/>
      <c r="AB88" s="517"/>
      <c r="AC88" s="511">
        <f>W88+X88-Y88+Z88-AA88+AB88</f>
        <v>0</v>
      </c>
      <c r="AD88" s="517"/>
      <c r="AE88" s="517"/>
      <c r="AG88" s="517"/>
      <c r="AH88" s="517"/>
      <c r="AI88" s="517"/>
      <c r="AJ88" s="517"/>
      <c r="AK88" s="504">
        <f>AG88+AH88-AI88+AJ88</f>
        <v>0</v>
      </c>
      <c r="AL88" s="517"/>
      <c r="AM88" s="517"/>
      <c r="AN88" s="517"/>
      <c r="AO88" s="517"/>
      <c r="AP88" s="517"/>
      <c r="AQ88" s="517"/>
      <c r="AR88" s="511">
        <f>AL88+AM88-AN88+AO88-AP88+AQ88</f>
        <v>0</v>
      </c>
      <c r="AS88" s="517"/>
      <c r="AT88" s="517"/>
      <c r="AV88" s="517"/>
      <c r="AW88" s="517"/>
      <c r="AX88" s="517"/>
      <c r="AY88" s="517"/>
      <c r="AZ88" s="504">
        <f>AV88+AW88-AX88+AY88</f>
        <v>0</v>
      </c>
      <c r="BA88" s="517"/>
      <c r="BB88" s="517"/>
      <c r="BC88" s="517"/>
      <c r="BD88" s="517"/>
      <c r="BE88" s="517"/>
      <c r="BF88" s="517"/>
      <c r="BG88" s="511">
        <f>BA88+BB88-BC88+BD88-BE88+BF88</f>
        <v>0</v>
      </c>
      <c r="BH88" s="517"/>
      <c r="BI88" s="517"/>
      <c r="BK88" s="517"/>
      <c r="BL88" s="517"/>
      <c r="BM88" s="517"/>
      <c r="BN88" s="517"/>
      <c r="BO88" s="504">
        <f>BK88+BL88-BM88+BN88</f>
        <v>0</v>
      </c>
      <c r="BP88" s="517"/>
      <c r="BQ88" s="517"/>
      <c r="BR88" s="517"/>
      <c r="BS88" s="517"/>
      <c r="BT88" s="517"/>
      <c r="BU88" s="517"/>
      <c r="BV88" s="511">
        <f>BP88+BQ88-BR88+BS88-BT88+BU88</f>
        <v>0</v>
      </c>
      <c r="BW88" s="517"/>
      <c r="BX88" s="517"/>
      <c r="BZ88" s="517"/>
      <c r="CA88" s="517"/>
      <c r="CB88" s="517"/>
      <c r="CC88" s="517"/>
      <c r="CD88" s="504">
        <f>BZ88+CA88-CB88+CC88</f>
        <v>0</v>
      </c>
      <c r="CE88" s="517"/>
      <c r="CF88" s="517"/>
      <c r="CG88" s="517"/>
      <c r="CH88" s="517"/>
      <c r="CI88" s="517"/>
      <c r="CJ88" s="517"/>
      <c r="CK88" s="511">
        <f>CE88+CF88-CG88+CH88-CI88+CJ88</f>
        <v>0</v>
      </c>
      <c r="CL88" s="517"/>
      <c r="CM88" s="517"/>
      <c r="CO88" s="517"/>
      <c r="CP88" s="517"/>
      <c r="CQ88" s="517"/>
      <c r="CR88" s="517"/>
      <c r="CS88" s="504">
        <f>CO88+CP88-CQ88+CR88</f>
        <v>0</v>
      </c>
      <c r="CT88" s="517"/>
      <c r="CU88" s="517"/>
      <c r="CV88" s="517"/>
      <c r="CW88" s="517"/>
      <c r="CX88" s="517"/>
      <c r="CY88" s="517"/>
      <c r="CZ88" s="511">
        <f>CT88+CU88-CV88+CW88-CX88+CY88</f>
        <v>0</v>
      </c>
      <c r="DA88" s="517"/>
      <c r="DB88" s="517"/>
      <c r="DD88" s="517"/>
      <c r="DE88" s="517"/>
      <c r="DF88" s="517"/>
      <c r="DG88" s="517"/>
      <c r="DH88" s="504">
        <f>DD88+DE88-DF88+DG88</f>
        <v>0</v>
      </c>
      <c r="DI88" s="517"/>
      <c r="DJ88" s="517"/>
      <c r="DK88" s="517"/>
      <c r="DL88" s="517"/>
      <c r="DM88" s="517"/>
      <c r="DN88" s="517"/>
      <c r="DO88" s="511">
        <f>DI88+DJ88-DK88+DL88-DM88+DN88</f>
        <v>0</v>
      </c>
      <c r="DP88" s="517"/>
      <c r="DQ88" s="517"/>
    </row>
    <row r="89" spans="1:121" hidden="1" outlineLevel="1">
      <c r="A89" s="514" t="s">
        <v>3</v>
      </c>
      <c r="B89" s="515" t="s">
        <v>305</v>
      </c>
      <c r="C89" s="516"/>
      <c r="D89" s="517"/>
      <c r="E89" s="517"/>
      <c r="F89" s="517"/>
      <c r="G89" s="504">
        <f>C89+D89-E89+F89</f>
        <v>0</v>
      </c>
      <c r="H89" s="517"/>
      <c r="I89" s="517"/>
      <c r="J89" s="517"/>
      <c r="K89" s="517"/>
      <c r="L89" s="517"/>
      <c r="M89" s="517"/>
      <c r="N89" s="511">
        <f>H89+I89-J89+K89-L89+M89</f>
        <v>0</v>
      </c>
      <c r="O89" s="517"/>
      <c r="P89" s="517"/>
      <c r="R89" s="517"/>
      <c r="S89" s="517"/>
      <c r="T89" s="517"/>
      <c r="U89" s="517"/>
      <c r="V89" s="504">
        <f>R89+S89-T89+U89</f>
        <v>0</v>
      </c>
      <c r="W89" s="517"/>
      <c r="X89" s="517"/>
      <c r="Y89" s="517"/>
      <c r="Z89" s="517"/>
      <c r="AA89" s="517"/>
      <c r="AB89" s="517"/>
      <c r="AC89" s="511">
        <f>W89+X89-Y89+Z89-AA89+AB89</f>
        <v>0</v>
      </c>
      <c r="AD89" s="517"/>
      <c r="AE89" s="517"/>
      <c r="AG89" s="517"/>
      <c r="AH89" s="517"/>
      <c r="AI89" s="517"/>
      <c r="AJ89" s="517"/>
      <c r="AK89" s="504">
        <f>AG89+AH89-AI89+AJ89</f>
        <v>0</v>
      </c>
      <c r="AL89" s="517"/>
      <c r="AM89" s="517"/>
      <c r="AN89" s="517"/>
      <c r="AO89" s="517"/>
      <c r="AP89" s="517"/>
      <c r="AQ89" s="517"/>
      <c r="AR89" s="511">
        <f>AL89+AM89-AN89+AO89-AP89+AQ89</f>
        <v>0</v>
      </c>
      <c r="AS89" s="517"/>
      <c r="AT89" s="517"/>
      <c r="AV89" s="517"/>
      <c r="AW89" s="517"/>
      <c r="AX89" s="517"/>
      <c r="AY89" s="517"/>
      <c r="AZ89" s="504">
        <f>AV89+AW89-AX89+AY89</f>
        <v>0</v>
      </c>
      <c r="BA89" s="517"/>
      <c r="BB89" s="517"/>
      <c r="BC89" s="517"/>
      <c r="BD89" s="517"/>
      <c r="BE89" s="517"/>
      <c r="BF89" s="517"/>
      <c r="BG89" s="511">
        <f>BA89+BB89-BC89+BD89-BE89+BF89</f>
        <v>0</v>
      </c>
      <c r="BH89" s="517"/>
      <c r="BI89" s="517"/>
      <c r="BK89" s="517"/>
      <c r="BL89" s="517"/>
      <c r="BM89" s="517"/>
      <c r="BN89" s="517"/>
      <c r="BO89" s="504">
        <f>BK89+BL89-BM89+BN89</f>
        <v>0</v>
      </c>
      <c r="BP89" s="517"/>
      <c r="BQ89" s="517"/>
      <c r="BR89" s="517"/>
      <c r="BS89" s="517"/>
      <c r="BT89" s="517"/>
      <c r="BU89" s="517"/>
      <c r="BV89" s="511">
        <f>BP89+BQ89-BR89+BS89-BT89+BU89</f>
        <v>0</v>
      </c>
      <c r="BW89" s="517"/>
      <c r="BX89" s="517"/>
      <c r="BZ89" s="517"/>
      <c r="CA89" s="517"/>
      <c r="CB89" s="517"/>
      <c r="CC89" s="517"/>
      <c r="CD89" s="504">
        <f>BZ89+CA89-CB89+CC89</f>
        <v>0</v>
      </c>
      <c r="CE89" s="517"/>
      <c r="CF89" s="517"/>
      <c r="CG89" s="517"/>
      <c r="CH89" s="517"/>
      <c r="CI89" s="517"/>
      <c r="CJ89" s="517"/>
      <c r="CK89" s="511">
        <f>CE89+CF89-CG89+CH89-CI89+CJ89</f>
        <v>0</v>
      </c>
      <c r="CL89" s="517"/>
      <c r="CM89" s="517"/>
      <c r="CO89" s="517"/>
      <c r="CP89" s="517"/>
      <c r="CQ89" s="517"/>
      <c r="CR89" s="517"/>
      <c r="CS89" s="504">
        <f>CO89+CP89-CQ89+CR89</f>
        <v>0</v>
      </c>
      <c r="CT89" s="517"/>
      <c r="CU89" s="517"/>
      <c r="CV89" s="517"/>
      <c r="CW89" s="517"/>
      <c r="CX89" s="517"/>
      <c r="CY89" s="517"/>
      <c r="CZ89" s="511">
        <f>CT89+CU89-CV89+CW89-CX89+CY89</f>
        <v>0</v>
      </c>
      <c r="DA89" s="517"/>
      <c r="DB89" s="517"/>
      <c r="DD89" s="517"/>
      <c r="DE89" s="517"/>
      <c r="DF89" s="517"/>
      <c r="DG89" s="517"/>
      <c r="DH89" s="504">
        <f>DD89+DE89-DF89+DG89</f>
        <v>0</v>
      </c>
      <c r="DI89" s="517"/>
      <c r="DJ89" s="517"/>
      <c r="DK89" s="517"/>
      <c r="DL89" s="517"/>
      <c r="DM89" s="517"/>
      <c r="DN89" s="517"/>
      <c r="DO89" s="511">
        <f>DI89+DJ89-DK89+DL89-DM89+DN89</f>
        <v>0</v>
      </c>
      <c r="DP89" s="517"/>
      <c r="DQ89" s="517"/>
    </row>
    <row r="90" spans="1:121" hidden="1" outlineLevel="1">
      <c r="A90" s="514" t="s">
        <v>4</v>
      </c>
      <c r="B90" s="515" t="s">
        <v>306</v>
      </c>
      <c r="C90" s="516"/>
      <c r="D90" s="517"/>
      <c r="E90" s="517"/>
      <c r="F90" s="517"/>
      <c r="G90" s="504">
        <f>C90+D90-E90+F90</f>
        <v>0</v>
      </c>
      <c r="H90" s="517"/>
      <c r="I90" s="517"/>
      <c r="J90" s="517"/>
      <c r="K90" s="517"/>
      <c r="L90" s="517"/>
      <c r="M90" s="517"/>
      <c r="N90" s="511">
        <f>H90+I90-J90+K90-L90+M90</f>
        <v>0</v>
      </c>
      <c r="O90" s="517"/>
      <c r="P90" s="517"/>
      <c r="R90" s="517"/>
      <c r="S90" s="517"/>
      <c r="T90" s="517"/>
      <c r="U90" s="517"/>
      <c r="V90" s="504">
        <f>R90+S90-T90+U90</f>
        <v>0</v>
      </c>
      <c r="W90" s="517"/>
      <c r="X90" s="517"/>
      <c r="Y90" s="517"/>
      <c r="Z90" s="517"/>
      <c r="AA90" s="517"/>
      <c r="AB90" s="517"/>
      <c r="AC90" s="511">
        <f>W90+X90-Y90+Z90-AA90+AB90</f>
        <v>0</v>
      </c>
      <c r="AD90" s="517"/>
      <c r="AE90" s="517"/>
      <c r="AG90" s="517"/>
      <c r="AH90" s="517"/>
      <c r="AI90" s="517"/>
      <c r="AJ90" s="517"/>
      <c r="AK90" s="504">
        <f>AG90+AH90-AI90+AJ90</f>
        <v>0</v>
      </c>
      <c r="AL90" s="517"/>
      <c r="AM90" s="517"/>
      <c r="AN90" s="517"/>
      <c r="AO90" s="517"/>
      <c r="AP90" s="517"/>
      <c r="AQ90" s="517"/>
      <c r="AR90" s="511">
        <f>AL90+AM90-AN90+AO90-AP90+AQ90</f>
        <v>0</v>
      </c>
      <c r="AS90" s="517"/>
      <c r="AT90" s="517"/>
      <c r="AV90" s="517"/>
      <c r="AW90" s="517"/>
      <c r="AX90" s="517"/>
      <c r="AY90" s="517"/>
      <c r="AZ90" s="504">
        <f>AV90+AW90-AX90+AY90</f>
        <v>0</v>
      </c>
      <c r="BA90" s="517"/>
      <c r="BB90" s="517"/>
      <c r="BC90" s="517"/>
      <c r="BD90" s="517"/>
      <c r="BE90" s="517"/>
      <c r="BF90" s="517"/>
      <c r="BG90" s="511">
        <f>BA90+BB90-BC90+BD90-BE90+BF90</f>
        <v>0</v>
      </c>
      <c r="BH90" s="517"/>
      <c r="BI90" s="517"/>
      <c r="BK90" s="517"/>
      <c r="BL90" s="517"/>
      <c r="BM90" s="517"/>
      <c r="BN90" s="517"/>
      <c r="BO90" s="504">
        <f>BK90+BL90-BM90+BN90</f>
        <v>0</v>
      </c>
      <c r="BP90" s="517"/>
      <c r="BQ90" s="517"/>
      <c r="BR90" s="517"/>
      <c r="BS90" s="517"/>
      <c r="BT90" s="517"/>
      <c r="BU90" s="517"/>
      <c r="BV90" s="511">
        <f>BP90+BQ90-BR90+BS90-BT90+BU90</f>
        <v>0</v>
      </c>
      <c r="BW90" s="517"/>
      <c r="BX90" s="517"/>
      <c r="BZ90" s="517"/>
      <c r="CA90" s="517"/>
      <c r="CB90" s="517"/>
      <c r="CC90" s="517"/>
      <c r="CD90" s="504">
        <f>BZ90+CA90-CB90+CC90</f>
        <v>0</v>
      </c>
      <c r="CE90" s="517"/>
      <c r="CF90" s="517"/>
      <c r="CG90" s="517"/>
      <c r="CH90" s="517"/>
      <c r="CI90" s="517"/>
      <c r="CJ90" s="517"/>
      <c r="CK90" s="511">
        <f>CE90+CF90-CG90+CH90-CI90+CJ90</f>
        <v>0</v>
      </c>
      <c r="CL90" s="517"/>
      <c r="CM90" s="517"/>
      <c r="CO90" s="517"/>
      <c r="CP90" s="517"/>
      <c r="CQ90" s="517"/>
      <c r="CR90" s="517"/>
      <c r="CS90" s="504">
        <f>CO90+CP90-CQ90+CR90</f>
        <v>0</v>
      </c>
      <c r="CT90" s="517"/>
      <c r="CU90" s="517"/>
      <c r="CV90" s="517"/>
      <c r="CW90" s="517"/>
      <c r="CX90" s="517"/>
      <c r="CY90" s="517"/>
      <c r="CZ90" s="511">
        <f>CT90+CU90-CV90+CW90-CX90+CY90</f>
        <v>0</v>
      </c>
      <c r="DA90" s="517"/>
      <c r="DB90" s="517"/>
      <c r="DD90" s="517"/>
      <c r="DE90" s="517"/>
      <c r="DF90" s="517"/>
      <c r="DG90" s="517"/>
      <c r="DH90" s="504">
        <f>DD90+DE90-DF90+DG90</f>
        <v>0</v>
      </c>
      <c r="DI90" s="517"/>
      <c r="DJ90" s="517"/>
      <c r="DK90" s="517"/>
      <c r="DL90" s="517"/>
      <c r="DM90" s="517"/>
      <c r="DN90" s="517"/>
      <c r="DO90" s="511">
        <f>DI90+DJ90-DK90+DL90-DM90+DN90</f>
        <v>0</v>
      </c>
      <c r="DP90" s="517"/>
      <c r="DQ90" s="517"/>
    </row>
    <row r="91" spans="1:121" hidden="1" outlineLevel="1">
      <c r="A91" s="514" t="s">
        <v>11</v>
      </c>
      <c r="B91" s="515" t="s">
        <v>307</v>
      </c>
      <c r="C91" s="516"/>
      <c r="D91" s="517"/>
      <c r="E91" s="517"/>
      <c r="F91" s="517"/>
      <c r="G91" s="504">
        <f>C91+D91-E91+F91</f>
        <v>0</v>
      </c>
      <c r="H91" s="517"/>
      <c r="I91" s="517"/>
      <c r="J91" s="517"/>
      <c r="K91" s="517"/>
      <c r="L91" s="517"/>
      <c r="M91" s="517"/>
      <c r="N91" s="511">
        <f>H91+I91-J91+K91-L91+M91</f>
        <v>0</v>
      </c>
      <c r="O91" s="517"/>
      <c r="P91" s="517"/>
      <c r="R91" s="517"/>
      <c r="S91" s="517"/>
      <c r="T91" s="517"/>
      <c r="U91" s="517"/>
      <c r="V91" s="504">
        <f>R91+S91-T91+U91</f>
        <v>0</v>
      </c>
      <c r="W91" s="517"/>
      <c r="X91" s="517"/>
      <c r="Y91" s="517"/>
      <c r="Z91" s="517"/>
      <c r="AA91" s="517"/>
      <c r="AB91" s="517"/>
      <c r="AC91" s="511">
        <f>W91+X91-Y91+Z91-AA91+AB91</f>
        <v>0</v>
      </c>
      <c r="AD91" s="517"/>
      <c r="AE91" s="517"/>
      <c r="AG91" s="517"/>
      <c r="AH91" s="517"/>
      <c r="AI91" s="517"/>
      <c r="AJ91" s="517"/>
      <c r="AK91" s="504">
        <f>AG91+AH91-AI91+AJ91</f>
        <v>0</v>
      </c>
      <c r="AL91" s="517"/>
      <c r="AM91" s="517"/>
      <c r="AN91" s="517"/>
      <c r="AO91" s="517"/>
      <c r="AP91" s="517"/>
      <c r="AQ91" s="517"/>
      <c r="AR91" s="511">
        <f>AL91+AM91-AN91+AO91-AP91+AQ91</f>
        <v>0</v>
      </c>
      <c r="AS91" s="517"/>
      <c r="AT91" s="517"/>
      <c r="AV91" s="517"/>
      <c r="AW91" s="517"/>
      <c r="AX91" s="517"/>
      <c r="AY91" s="517"/>
      <c r="AZ91" s="504">
        <f>AV91+AW91-AX91+AY91</f>
        <v>0</v>
      </c>
      <c r="BA91" s="517"/>
      <c r="BB91" s="517"/>
      <c r="BC91" s="517"/>
      <c r="BD91" s="517"/>
      <c r="BE91" s="517"/>
      <c r="BF91" s="517"/>
      <c r="BG91" s="511">
        <f>BA91+BB91-BC91+BD91-BE91+BF91</f>
        <v>0</v>
      </c>
      <c r="BH91" s="517"/>
      <c r="BI91" s="517"/>
      <c r="BK91" s="517"/>
      <c r="BL91" s="517"/>
      <c r="BM91" s="517"/>
      <c r="BN91" s="517"/>
      <c r="BO91" s="504">
        <f>BK91+BL91-BM91+BN91</f>
        <v>0</v>
      </c>
      <c r="BP91" s="517"/>
      <c r="BQ91" s="517"/>
      <c r="BR91" s="517"/>
      <c r="BS91" s="517"/>
      <c r="BT91" s="517"/>
      <c r="BU91" s="517"/>
      <c r="BV91" s="511">
        <f>BP91+BQ91-BR91+BS91-BT91+BU91</f>
        <v>0</v>
      </c>
      <c r="BW91" s="517"/>
      <c r="BX91" s="517"/>
      <c r="BZ91" s="517"/>
      <c r="CA91" s="517"/>
      <c r="CB91" s="517"/>
      <c r="CC91" s="517"/>
      <c r="CD91" s="504">
        <f>BZ91+CA91-CB91+CC91</f>
        <v>0</v>
      </c>
      <c r="CE91" s="517"/>
      <c r="CF91" s="517"/>
      <c r="CG91" s="517"/>
      <c r="CH91" s="517"/>
      <c r="CI91" s="517"/>
      <c r="CJ91" s="517"/>
      <c r="CK91" s="511">
        <f>CE91+CF91-CG91+CH91-CI91+CJ91</f>
        <v>0</v>
      </c>
      <c r="CL91" s="517"/>
      <c r="CM91" s="517"/>
      <c r="CO91" s="517"/>
      <c r="CP91" s="517"/>
      <c r="CQ91" s="517"/>
      <c r="CR91" s="517"/>
      <c r="CS91" s="504">
        <f>CO91+CP91-CQ91+CR91</f>
        <v>0</v>
      </c>
      <c r="CT91" s="517"/>
      <c r="CU91" s="517"/>
      <c r="CV91" s="517"/>
      <c r="CW91" s="517"/>
      <c r="CX91" s="517"/>
      <c r="CY91" s="517"/>
      <c r="CZ91" s="511">
        <f>CT91+CU91-CV91+CW91-CX91+CY91</f>
        <v>0</v>
      </c>
      <c r="DA91" s="517"/>
      <c r="DB91" s="517"/>
      <c r="DD91" s="517"/>
      <c r="DE91" s="517"/>
      <c r="DF91" s="517"/>
      <c r="DG91" s="517"/>
      <c r="DH91" s="504">
        <f>DD91+DE91-DF91+DG91</f>
        <v>0</v>
      </c>
      <c r="DI91" s="517"/>
      <c r="DJ91" s="517"/>
      <c r="DK91" s="517"/>
      <c r="DL91" s="517"/>
      <c r="DM91" s="517"/>
      <c r="DN91" s="517"/>
      <c r="DO91" s="511">
        <f>DI91+DJ91-DK91+DL91-DM91+DN91</f>
        <v>0</v>
      </c>
      <c r="DP91" s="517"/>
      <c r="DQ91" s="517"/>
    </row>
    <row r="92" spans="1:121" ht="27.6" hidden="1" outlineLevel="1">
      <c r="A92" s="502" t="s">
        <v>229</v>
      </c>
      <c r="B92" s="503" t="s">
        <v>308</v>
      </c>
      <c r="C92" s="504">
        <f>SUM(C93:C98)</f>
        <v>0</v>
      </c>
      <c r="D92" s="504">
        <f t="shared" ref="D92:AE92" si="197">SUM(D93:D98)</f>
        <v>0</v>
      </c>
      <c r="E92" s="504">
        <f t="shared" si="197"/>
        <v>0</v>
      </c>
      <c r="F92" s="504">
        <f t="shared" si="197"/>
        <v>0</v>
      </c>
      <c r="G92" s="504">
        <f t="shared" si="197"/>
        <v>0</v>
      </c>
      <c r="H92" s="504">
        <f t="shared" si="197"/>
        <v>0</v>
      </c>
      <c r="I92" s="504">
        <f t="shared" si="197"/>
        <v>0</v>
      </c>
      <c r="J92" s="504">
        <f t="shared" si="197"/>
        <v>0</v>
      </c>
      <c r="K92" s="504">
        <f t="shared" si="197"/>
        <v>0</v>
      </c>
      <c r="L92" s="504">
        <f t="shared" si="197"/>
        <v>0</v>
      </c>
      <c r="M92" s="504">
        <f t="shared" si="197"/>
        <v>0</v>
      </c>
      <c r="N92" s="504">
        <f t="shared" si="197"/>
        <v>0</v>
      </c>
      <c r="O92" s="504">
        <f t="shared" si="197"/>
        <v>0</v>
      </c>
      <c r="P92" s="504">
        <f t="shared" si="197"/>
        <v>0</v>
      </c>
      <c r="R92" s="504">
        <f t="shared" si="197"/>
        <v>0</v>
      </c>
      <c r="S92" s="504">
        <f t="shared" si="197"/>
        <v>0</v>
      </c>
      <c r="T92" s="504">
        <f t="shared" si="197"/>
        <v>0</v>
      </c>
      <c r="U92" s="504">
        <f t="shared" si="197"/>
        <v>0</v>
      </c>
      <c r="V92" s="504">
        <f t="shared" si="197"/>
        <v>0</v>
      </c>
      <c r="W92" s="504">
        <f t="shared" si="197"/>
        <v>0</v>
      </c>
      <c r="X92" s="504">
        <f t="shared" si="197"/>
        <v>0</v>
      </c>
      <c r="Y92" s="504">
        <f t="shared" si="197"/>
        <v>0</v>
      </c>
      <c r="Z92" s="504">
        <f t="shared" si="197"/>
        <v>0</v>
      </c>
      <c r="AA92" s="504">
        <f t="shared" si="197"/>
        <v>0</v>
      </c>
      <c r="AB92" s="504">
        <f t="shared" si="197"/>
        <v>0</v>
      </c>
      <c r="AC92" s="504">
        <f t="shared" si="197"/>
        <v>0</v>
      </c>
      <c r="AD92" s="504">
        <f t="shared" si="197"/>
        <v>0</v>
      </c>
      <c r="AE92" s="504">
        <f t="shared" si="197"/>
        <v>0</v>
      </c>
      <c r="AG92" s="504">
        <f t="shared" ref="AG92:AT92" si="198">SUM(AG93:AG98)</f>
        <v>0</v>
      </c>
      <c r="AH92" s="504">
        <f t="shared" si="198"/>
        <v>0</v>
      </c>
      <c r="AI92" s="504">
        <f t="shared" si="198"/>
        <v>0</v>
      </c>
      <c r="AJ92" s="504">
        <f t="shared" si="198"/>
        <v>0</v>
      </c>
      <c r="AK92" s="504">
        <f t="shared" si="198"/>
        <v>0</v>
      </c>
      <c r="AL92" s="504">
        <f t="shared" si="198"/>
        <v>0</v>
      </c>
      <c r="AM92" s="504">
        <f t="shared" si="198"/>
        <v>0</v>
      </c>
      <c r="AN92" s="504">
        <f t="shared" si="198"/>
        <v>0</v>
      </c>
      <c r="AO92" s="504">
        <f t="shared" si="198"/>
        <v>0</v>
      </c>
      <c r="AP92" s="504">
        <f t="shared" si="198"/>
        <v>0</v>
      </c>
      <c r="AQ92" s="504">
        <f t="shared" si="198"/>
        <v>0</v>
      </c>
      <c r="AR92" s="504">
        <f t="shared" si="198"/>
        <v>0</v>
      </c>
      <c r="AS92" s="504">
        <f t="shared" si="198"/>
        <v>0</v>
      </c>
      <c r="AT92" s="504">
        <f t="shared" si="198"/>
        <v>0</v>
      </c>
      <c r="AV92" s="504">
        <f t="shared" ref="AV92:BI92" si="199">SUM(AV93:AV98)</f>
        <v>0</v>
      </c>
      <c r="AW92" s="504">
        <f t="shared" si="199"/>
        <v>0</v>
      </c>
      <c r="AX92" s="504">
        <f t="shared" si="199"/>
        <v>0</v>
      </c>
      <c r="AY92" s="504">
        <f t="shared" si="199"/>
        <v>0</v>
      </c>
      <c r="AZ92" s="504">
        <f t="shared" si="199"/>
        <v>0</v>
      </c>
      <c r="BA92" s="504">
        <f t="shared" si="199"/>
        <v>0</v>
      </c>
      <c r="BB92" s="504">
        <f t="shared" si="199"/>
        <v>0</v>
      </c>
      <c r="BC92" s="504">
        <f t="shared" si="199"/>
        <v>0</v>
      </c>
      <c r="BD92" s="504">
        <f t="shared" si="199"/>
        <v>0</v>
      </c>
      <c r="BE92" s="504">
        <f t="shared" si="199"/>
        <v>0</v>
      </c>
      <c r="BF92" s="504">
        <f t="shared" si="199"/>
        <v>0</v>
      </c>
      <c r="BG92" s="504">
        <f t="shared" si="199"/>
        <v>0</v>
      </c>
      <c r="BH92" s="504">
        <f t="shared" si="199"/>
        <v>0</v>
      </c>
      <c r="BI92" s="504">
        <f t="shared" si="199"/>
        <v>0</v>
      </c>
      <c r="BK92" s="504">
        <f t="shared" ref="BK92:BX92" si="200">SUM(BK93:BK98)</f>
        <v>0</v>
      </c>
      <c r="BL92" s="504">
        <f t="shared" si="200"/>
        <v>0</v>
      </c>
      <c r="BM92" s="504">
        <f t="shared" si="200"/>
        <v>0</v>
      </c>
      <c r="BN92" s="504">
        <f t="shared" si="200"/>
        <v>0</v>
      </c>
      <c r="BO92" s="504">
        <f t="shared" si="200"/>
        <v>0</v>
      </c>
      <c r="BP92" s="504">
        <f t="shared" si="200"/>
        <v>0</v>
      </c>
      <c r="BQ92" s="504">
        <f t="shared" si="200"/>
        <v>0</v>
      </c>
      <c r="BR92" s="504">
        <f t="shared" si="200"/>
        <v>0</v>
      </c>
      <c r="BS92" s="504">
        <f t="shared" si="200"/>
        <v>0</v>
      </c>
      <c r="BT92" s="504">
        <f t="shared" si="200"/>
        <v>0</v>
      </c>
      <c r="BU92" s="504">
        <f t="shared" si="200"/>
        <v>0</v>
      </c>
      <c r="BV92" s="504">
        <f t="shared" si="200"/>
        <v>0</v>
      </c>
      <c r="BW92" s="504">
        <f t="shared" si="200"/>
        <v>0</v>
      </c>
      <c r="BX92" s="504">
        <f t="shared" si="200"/>
        <v>0</v>
      </c>
      <c r="BZ92" s="504">
        <f t="shared" ref="BZ92:CM92" si="201">SUM(BZ93:BZ98)</f>
        <v>0</v>
      </c>
      <c r="CA92" s="504">
        <f t="shared" si="201"/>
        <v>0</v>
      </c>
      <c r="CB92" s="504">
        <f t="shared" si="201"/>
        <v>0</v>
      </c>
      <c r="CC92" s="504">
        <f t="shared" si="201"/>
        <v>0</v>
      </c>
      <c r="CD92" s="504">
        <f t="shared" si="201"/>
        <v>0</v>
      </c>
      <c r="CE92" s="504">
        <f t="shared" si="201"/>
        <v>0</v>
      </c>
      <c r="CF92" s="504">
        <f t="shared" si="201"/>
        <v>0</v>
      </c>
      <c r="CG92" s="504">
        <f t="shared" si="201"/>
        <v>0</v>
      </c>
      <c r="CH92" s="504">
        <f t="shared" si="201"/>
        <v>0</v>
      </c>
      <c r="CI92" s="504">
        <f t="shared" si="201"/>
        <v>0</v>
      </c>
      <c r="CJ92" s="504">
        <f t="shared" si="201"/>
        <v>0</v>
      </c>
      <c r="CK92" s="504">
        <f t="shared" si="201"/>
        <v>0</v>
      </c>
      <c r="CL92" s="504">
        <f t="shared" si="201"/>
        <v>0</v>
      </c>
      <c r="CM92" s="504">
        <f t="shared" si="201"/>
        <v>0</v>
      </c>
      <c r="CO92" s="504">
        <f t="shared" ref="CO92:DB92" si="202">SUM(CO93:CO98)</f>
        <v>0</v>
      </c>
      <c r="CP92" s="504">
        <f t="shared" si="202"/>
        <v>0</v>
      </c>
      <c r="CQ92" s="504">
        <f t="shared" si="202"/>
        <v>0</v>
      </c>
      <c r="CR92" s="504">
        <f t="shared" si="202"/>
        <v>0</v>
      </c>
      <c r="CS92" s="504">
        <f t="shared" si="202"/>
        <v>0</v>
      </c>
      <c r="CT92" s="504">
        <f t="shared" si="202"/>
        <v>0</v>
      </c>
      <c r="CU92" s="504">
        <f t="shared" si="202"/>
        <v>0</v>
      </c>
      <c r="CV92" s="504">
        <f t="shared" si="202"/>
        <v>0</v>
      </c>
      <c r="CW92" s="504">
        <f t="shared" si="202"/>
        <v>0</v>
      </c>
      <c r="CX92" s="504">
        <f t="shared" si="202"/>
        <v>0</v>
      </c>
      <c r="CY92" s="504">
        <f t="shared" si="202"/>
        <v>0</v>
      </c>
      <c r="CZ92" s="504">
        <f t="shared" si="202"/>
        <v>0</v>
      </c>
      <c r="DA92" s="504">
        <f t="shared" si="202"/>
        <v>0</v>
      </c>
      <c r="DB92" s="504">
        <f t="shared" si="202"/>
        <v>0</v>
      </c>
      <c r="DD92" s="504">
        <f t="shared" ref="DD92:DQ92" si="203">SUM(DD93:DD98)</f>
        <v>0</v>
      </c>
      <c r="DE92" s="504">
        <f t="shared" si="203"/>
        <v>0</v>
      </c>
      <c r="DF92" s="504">
        <f t="shared" si="203"/>
        <v>0</v>
      </c>
      <c r="DG92" s="504">
        <f t="shared" si="203"/>
        <v>0</v>
      </c>
      <c r="DH92" s="504">
        <f t="shared" si="203"/>
        <v>0</v>
      </c>
      <c r="DI92" s="504">
        <f t="shared" si="203"/>
        <v>0</v>
      </c>
      <c r="DJ92" s="504">
        <f t="shared" si="203"/>
        <v>0</v>
      </c>
      <c r="DK92" s="504">
        <f t="shared" si="203"/>
        <v>0</v>
      </c>
      <c r="DL92" s="504">
        <f t="shared" si="203"/>
        <v>0</v>
      </c>
      <c r="DM92" s="504">
        <f t="shared" si="203"/>
        <v>0</v>
      </c>
      <c r="DN92" s="504">
        <f t="shared" si="203"/>
        <v>0</v>
      </c>
      <c r="DO92" s="504">
        <f t="shared" si="203"/>
        <v>0</v>
      </c>
      <c r="DP92" s="504">
        <f t="shared" si="203"/>
        <v>0</v>
      </c>
      <c r="DQ92" s="504">
        <f t="shared" si="203"/>
        <v>0</v>
      </c>
    </row>
    <row r="93" spans="1:121" hidden="1" outlineLevel="1">
      <c r="A93" s="514" t="s">
        <v>2</v>
      </c>
      <c r="B93" s="515" t="s">
        <v>309</v>
      </c>
      <c r="C93" s="516"/>
      <c r="D93" s="517"/>
      <c r="E93" s="517"/>
      <c r="F93" s="517"/>
      <c r="G93" s="504">
        <f t="shared" ref="G93:G98" si="204">C93+D93-E93+F93</f>
        <v>0</v>
      </c>
      <c r="H93" s="517"/>
      <c r="I93" s="517"/>
      <c r="J93" s="517"/>
      <c r="K93" s="517"/>
      <c r="L93" s="517"/>
      <c r="M93" s="517"/>
      <c r="N93" s="511">
        <f t="shared" ref="N93:N98" si="205">H93+I93-J93+K93-L93+M93</f>
        <v>0</v>
      </c>
      <c r="O93" s="517"/>
      <c r="P93" s="517"/>
      <c r="R93" s="517"/>
      <c r="S93" s="517"/>
      <c r="T93" s="517"/>
      <c r="U93" s="517"/>
      <c r="V93" s="504">
        <f t="shared" ref="V93:V98" si="206">R93+S93-T93+U93</f>
        <v>0</v>
      </c>
      <c r="W93" s="517"/>
      <c r="X93" s="517"/>
      <c r="Y93" s="517"/>
      <c r="Z93" s="517"/>
      <c r="AA93" s="517"/>
      <c r="AB93" s="517"/>
      <c r="AC93" s="511">
        <f t="shared" ref="AC93:AC98" si="207">W93+X93-Y93+Z93-AA93+AB93</f>
        <v>0</v>
      </c>
      <c r="AD93" s="517"/>
      <c r="AE93" s="517"/>
      <c r="AG93" s="517"/>
      <c r="AH93" s="517"/>
      <c r="AI93" s="517"/>
      <c r="AJ93" s="517"/>
      <c r="AK93" s="504">
        <f t="shared" ref="AK93:AK98" si="208">AG93+AH93-AI93+AJ93</f>
        <v>0</v>
      </c>
      <c r="AL93" s="517"/>
      <c r="AM93" s="517"/>
      <c r="AN93" s="517"/>
      <c r="AO93" s="517"/>
      <c r="AP93" s="517"/>
      <c r="AQ93" s="517"/>
      <c r="AR93" s="511">
        <f t="shared" ref="AR93:AR98" si="209">AL93+AM93-AN93+AO93-AP93+AQ93</f>
        <v>0</v>
      </c>
      <c r="AS93" s="517"/>
      <c r="AT93" s="517"/>
      <c r="AV93" s="517"/>
      <c r="AW93" s="517"/>
      <c r="AX93" s="517"/>
      <c r="AY93" s="517"/>
      <c r="AZ93" s="504">
        <f t="shared" ref="AZ93:AZ98" si="210">AV93+AW93-AX93+AY93</f>
        <v>0</v>
      </c>
      <c r="BA93" s="517"/>
      <c r="BB93" s="517"/>
      <c r="BC93" s="517"/>
      <c r="BD93" s="517"/>
      <c r="BE93" s="517"/>
      <c r="BF93" s="517"/>
      <c r="BG93" s="511">
        <f t="shared" ref="BG93:BG98" si="211">BA93+BB93-BC93+BD93-BE93+BF93</f>
        <v>0</v>
      </c>
      <c r="BH93" s="517"/>
      <c r="BI93" s="517"/>
      <c r="BK93" s="517"/>
      <c r="BL93" s="517"/>
      <c r="BM93" s="517"/>
      <c r="BN93" s="517"/>
      <c r="BO93" s="504">
        <f t="shared" ref="BO93:BO98" si="212">BK93+BL93-BM93+BN93</f>
        <v>0</v>
      </c>
      <c r="BP93" s="517"/>
      <c r="BQ93" s="517"/>
      <c r="BR93" s="517"/>
      <c r="BS93" s="517"/>
      <c r="BT93" s="517"/>
      <c r="BU93" s="517"/>
      <c r="BV93" s="511">
        <f t="shared" ref="BV93:BV98" si="213">BP93+BQ93-BR93+BS93-BT93+BU93</f>
        <v>0</v>
      </c>
      <c r="BW93" s="517"/>
      <c r="BX93" s="517"/>
      <c r="BZ93" s="517"/>
      <c r="CA93" s="517"/>
      <c r="CB93" s="517"/>
      <c r="CC93" s="517"/>
      <c r="CD93" s="504">
        <f t="shared" ref="CD93:CD98" si="214">BZ93+CA93-CB93+CC93</f>
        <v>0</v>
      </c>
      <c r="CE93" s="517"/>
      <c r="CF93" s="517"/>
      <c r="CG93" s="517"/>
      <c r="CH93" s="517"/>
      <c r="CI93" s="517"/>
      <c r="CJ93" s="517"/>
      <c r="CK93" s="511">
        <f t="shared" ref="CK93:CK98" si="215">CE93+CF93-CG93+CH93-CI93+CJ93</f>
        <v>0</v>
      </c>
      <c r="CL93" s="517"/>
      <c r="CM93" s="517"/>
      <c r="CO93" s="517"/>
      <c r="CP93" s="517"/>
      <c r="CQ93" s="517"/>
      <c r="CR93" s="517"/>
      <c r="CS93" s="504">
        <f t="shared" ref="CS93:CS98" si="216">CO93+CP93-CQ93+CR93</f>
        <v>0</v>
      </c>
      <c r="CT93" s="517"/>
      <c r="CU93" s="517"/>
      <c r="CV93" s="517"/>
      <c r="CW93" s="517"/>
      <c r="CX93" s="517"/>
      <c r="CY93" s="517"/>
      <c r="CZ93" s="511">
        <f t="shared" ref="CZ93:CZ98" si="217">CT93+CU93-CV93+CW93-CX93+CY93</f>
        <v>0</v>
      </c>
      <c r="DA93" s="517"/>
      <c r="DB93" s="517"/>
      <c r="DD93" s="517"/>
      <c r="DE93" s="517"/>
      <c r="DF93" s="517"/>
      <c r="DG93" s="517"/>
      <c r="DH93" s="504">
        <f t="shared" ref="DH93:DH98" si="218">DD93+DE93-DF93+DG93</f>
        <v>0</v>
      </c>
      <c r="DI93" s="517"/>
      <c r="DJ93" s="517"/>
      <c r="DK93" s="517"/>
      <c r="DL93" s="517"/>
      <c r="DM93" s="517"/>
      <c r="DN93" s="517"/>
      <c r="DO93" s="511">
        <f t="shared" ref="DO93:DO98" si="219">DI93+DJ93-DK93+DL93-DM93+DN93</f>
        <v>0</v>
      </c>
      <c r="DP93" s="517"/>
      <c r="DQ93" s="517"/>
    </row>
    <row r="94" spans="1:121" hidden="1" outlineLevel="1">
      <c r="A94" s="514" t="s">
        <v>3</v>
      </c>
      <c r="B94" s="515" t="s">
        <v>310</v>
      </c>
      <c r="C94" s="516"/>
      <c r="D94" s="517"/>
      <c r="E94" s="517"/>
      <c r="F94" s="517"/>
      <c r="G94" s="504">
        <f t="shared" si="204"/>
        <v>0</v>
      </c>
      <c r="H94" s="517"/>
      <c r="I94" s="517"/>
      <c r="J94" s="517"/>
      <c r="K94" s="517"/>
      <c r="L94" s="517"/>
      <c r="M94" s="517"/>
      <c r="N94" s="511">
        <f t="shared" si="205"/>
        <v>0</v>
      </c>
      <c r="O94" s="517"/>
      <c r="P94" s="517"/>
      <c r="R94" s="517"/>
      <c r="S94" s="517"/>
      <c r="T94" s="517"/>
      <c r="U94" s="517"/>
      <c r="V94" s="504">
        <f t="shared" si="206"/>
        <v>0</v>
      </c>
      <c r="W94" s="517"/>
      <c r="X94" s="517"/>
      <c r="Y94" s="517"/>
      <c r="Z94" s="517"/>
      <c r="AA94" s="517"/>
      <c r="AB94" s="517"/>
      <c r="AC94" s="511">
        <f t="shared" si="207"/>
        <v>0</v>
      </c>
      <c r="AD94" s="517"/>
      <c r="AE94" s="517"/>
      <c r="AG94" s="517"/>
      <c r="AH94" s="517"/>
      <c r="AI94" s="517"/>
      <c r="AJ94" s="517"/>
      <c r="AK94" s="504">
        <f t="shared" si="208"/>
        <v>0</v>
      </c>
      <c r="AL94" s="517"/>
      <c r="AM94" s="517"/>
      <c r="AN94" s="517"/>
      <c r="AO94" s="517"/>
      <c r="AP94" s="517"/>
      <c r="AQ94" s="517"/>
      <c r="AR94" s="511">
        <f t="shared" si="209"/>
        <v>0</v>
      </c>
      <c r="AS94" s="517"/>
      <c r="AT94" s="517"/>
      <c r="AV94" s="517"/>
      <c r="AW94" s="517"/>
      <c r="AX94" s="517"/>
      <c r="AY94" s="517"/>
      <c r="AZ94" s="504">
        <f t="shared" si="210"/>
        <v>0</v>
      </c>
      <c r="BA94" s="517"/>
      <c r="BB94" s="517"/>
      <c r="BC94" s="517"/>
      <c r="BD94" s="517"/>
      <c r="BE94" s="517"/>
      <c r="BF94" s="517"/>
      <c r="BG94" s="511">
        <f t="shared" si="211"/>
        <v>0</v>
      </c>
      <c r="BH94" s="517"/>
      <c r="BI94" s="517"/>
      <c r="BK94" s="517"/>
      <c r="BL94" s="517"/>
      <c r="BM94" s="517"/>
      <c r="BN94" s="517"/>
      <c r="BO94" s="504">
        <f t="shared" si="212"/>
        <v>0</v>
      </c>
      <c r="BP94" s="517"/>
      <c r="BQ94" s="517"/>
      <c r="BR94" s="517"/>
      <c r="BS94" s="517"/>
      <c r="BT94" s="517"/>
      <c r="BU94" s="517"/>
      <c r="BV94" s="511">
        <f t="shared" si="213"/>
        <v>0</v>
      </c>
      <c r="BW94" s="517"/>
      <c r="BX94" s="517"/>
      <c r="BZ94" s="517"/>
      <c r="CA94" s="517"/>
      <c r="CB94" s="517"/>
      <c r="CC94" s="517"/>
      <c r="CD94" s="504">
        <f t="shared" si="214"/>
        <v>0</v>
      </c>
      <c r="CE94" s="517"/>
      <c r="CF94" s="517"/>
      <c r="CG94" s="517"/>
      <c r="CH94" s="517"/>
      <c r="CI94" s="517"/>
      <c r="CJ94" s="517"/>
      <c r="CK94" s="511">
        <f t="shared" si="215"/>
        <v>0</v>
      </c>
      <c r="CL94" s="517"/>
      <c r="CM94" s="517"/>
      <c r="CO94" s="517"/>
      <c r="CP94" s="517"/>
      <c r="CQ94" s="517"/>
      <c r="CR94" s="517"/>
      <c r="CS94" s="504">
        <f t="shared" si="216"/>
        <v>0</v>
      </c>
      <c r="CT94" s="517"/>
      <c r="CU94" s="517"/>
      <c r="CV94" s="517"/>
      <c r="CW94" s="517"/>
      <c r="CX94" s="517"/>
      <c r="CY94" s="517"/>
      <c r="CZ94" s="511">
        <f t="shared" si="217"/>
        <v>0</v>
      </c>
      <c r="DA94" s="517"/>
      <c r="DB94" s="517"/>
      <c r="DD94" s="517"/>
      <c r="DE94" s="517"/>
      <c r="DF94" s="517"/>
      <c r="DG94" s="517"/>
      <c r="DH94" s="504">
        <f t="shared" si="218"/>
        <v>0</v>
      </c>
      <c r="DI94" s="517"/>
      <c r="DJ94" s="517"/>
      <c r="DK94" s="517"/>
      <c r="DL94" s="517"/>
      <c r="DM94" s="517"/>
      <c r="DN94" s="517"/>
      <c r="DO94" s="511">
        <f t="shared" si="219"/>
        <v>0</v>
      </c>
      <c r="DP94" s="517"/>
      <c r="DQ94" s="517"/>
    </row>
    <row r="95" spans="1:121" hidden="1" outlineLevel="1">
      <c r="A95" s="514" t="s">
        <v>4</v>
      </c>
      <c r="B95" s="515" t="s">
        <v>311</v>
      </c>
      <c r="C95" s="516"/>
      <c r="D95" s="517"/>
      <c r="E95" s="517"/>
      <c r="F95" s="517"/>
      <c r="G95" s="504">
        <f t="shared" si="204"/>
        <v>0</v>
      </c>
      <c r="H95" s="517"/>
      <c r="I95" s="517"/>
      <c r="J95" s="517"/>
      <c r="K95" s="517"/>
      <c r="L95" s="517"/>
      <c r="M95" s="517"/>
      <c r="N95" s="511">
        <f t="shared" si="205"/>
        <v>0</v>
      </c>
      <c r="O95" s="517"/>
      <c r="P95" s="517"/>
      <c r="R95" s="517"/>
      <c r="S95" s="517"/>
      <c r="T95" s="517"/>
      <c r="U95" s="517"/>
      <c r="V95" s="504">
        <f t="shared" si="206"/>
        <v>0</v>
      </c>
      <c r="W95" s="517"/>
      <c r="X95" s="517"/>
      <c r="Y95" s="517"/>
      <c r="Z95" s="517"/>
      <c r="AA95" s="517"/>
      <c r="AB95" s="517"/>
      <c r="AC95" s="511">
        <f t="shared" si="207"/>
        <v>0</v>
      </c>
      <c r="AD95" s="517"/>
      <c r="AE95" s="517"/>
      <c r="AG95" s="517"/>
      <c r="AH95" s="517"/>
      <c r="AI95" s="517"/>
      <c r="AJ95" s="517"/>
      <c r="AK95" s="504">
        <f t="shared" si="208"/>
        <v>0</v>
      </c>
      <c r="AL95" s="517"/>
      <c r="AM95" s="517"/>
      <c r="AN95" s="517"/>
      <c r="AO95" s="517"/>
      <c r="AP95" s="517"/>
      <c r="AQ95" s="517"/>
      <c r="AR95" s="511">
        <f t="shared" si="209"/>
        <v>0</v>
      </c>
      <c r="AS95" s="517"/>
      <c r="AT95" s="517"/>
      <c r="AV95" s="517"/>
      <c r="AW95" s="517"/>
      <c r="AX95" s="517"/>
      <c r="AY95" s="517"/>
      <c r="AZ95" s="504">
        <f t="shared" si="210"/>
        <v>0</v>
      </c>
      <c r="BA95" s="517"/>
      <c r="BB95" s="517"/>
      <c r="BC95" s="517"/>
      <c r="BD95" s="517"/>
      <c r="BE95" s="517"/>
      <c r="BF95" s="517"/>
      <c r="BG95" s="511">
        <f t="shared" si="211"/>
        <v>0</v>
      </c>
      <c r="BH95" s="517"/>
      <c r="BI95" s="517"/>
      <c r="BK95" s="517"/>
      <c r="BL95" s="517"/>
      <c r="BM95" s="517"/>
      <c r="BN95" s="517"/>
      <c r="BO95" s="504">
        <f t="shared" si="212"/>
        <v>0</v>
      </c>
      <c r="BP95" s="517"/>
      <c r="BQ95" s="517"/>
      <c r="BR95" s="517"/>
      <c r="BS95" s="517"/>
      <c r="BT95" s="517"/>
      <c r="BU95" s="517"/>
      <c r="BV95" s="511">
        <f t="shared" si="213"/>
        <v>0</v>
      </c>
      <c r="BW95" s="517"/>
      <c r="BX95" s="517"/>
      <c r="BZ95" s="517"/>
      <c r="CA95" s="517"/>
      <c r="CB95" s="517"/>
      <c r="CC95" s="517"/>
      <c r="CD95" s="504">
        <f t="shared" si="214"/>
        <v>0</v>
      </c>
      <c r="CE95" s="517"/>
      <c r="CF95" s="517"/>
      <c r="CG95" s="517"/>
      <c r="CH95" s="517"/>
      <c r="CI95" s="517"/>
      <c r="CJ95" s="517"/>
      <c r="CK95" s="511">
        <f t="shared" si="215"/>
        <v>0</v>
      </c>
      <c r="CL95" s="517"/>
      <c r="CM95" s="517"/>
      <c r="CO95" s="517"/>
      <c r="CP95" s="517"/>
      <c r="CQ95" s="517"/>
      <c r="CR95" s="517"/>
      <c r="CS95" s="504">
        <f t="shared" si="216"/>
        <v>0</v>
      </c>
      <c r="CT95" s="517"/>
      <c r="CU95" s="517"/>
      <c r="CV95" s="517"/>
      <c r="CW95" s="517"/>
      <c r="CX95" s="517"/>
      <c r="CY95" s="517"/>
      <c r="CZ95" s="511">
        <f t="shared" si="217"/>
        <v>0</v>
      </c>
      <c r="DA95" s="517"/>
      <c r="DB95" s="517"/>
      <c r="DD95" s="517"/>
      <c r="DE95" s="517"/>
      <c r="DF95" s="517"/>
      <c r="DG95" s="517"/>
      <c r="DH95" s="504">
        <f t="shared" si="218"/>
        <v>0</v>
      </c>
      <c r="DI95" s="517"/>
      <c r="DJ95" s="517"/>
      <c r="DK95" s="517"/>
      <c r="DL95" s="517"/>
      <c r="DM95" s="517"/>
      <c r="DN95" s="517"/>
      <c r="DO95" s="511">
        <f t="shared" si="219"/>
        <v>0</v>
      </c>
      <c r="DP95" s="517"/>
      <c r="DQ95" s="517"/>
    </row>
    <row r="96" spans="1:121" ht="27.6" hidden="1" outlineLevel="1">
      <c r="A96" s="514" t="s">
        <v>11</v>
      </c>
      <c r="B96" s="515" t="s">
        <v>312</v>
      </c>
      <c r="C96" s="516"/>
      <c r="D96" s="517"/>
      <c r="E96" s="517"/>
      <c r="F96" s="517"/>
      <c r="G96" s="504">
        <f t="shared" si="204"/>
        <v>0</v>
      </c>
      <c r="H96" s="517"/>
      <c r="I96" s="517"/>
      <c r="J96" s="517"/>
      <c r="K96" s="517"/>
      <c r="L96" s="517"/>
      <c r="M96" s="517"/>
      <c r="N96" s="511">
        <f t="shared" si="205"/>
        <v>0</v>
      </c>
      <c r="O96" s="517"/>
      <c r="P96" s="517"/>
      <c r="R96" s="517"/>
      <c r="S96" s="517"/>
      <c r="T96" s="517"/>
      <c r="U96" s="517"/>
      <c r="V96" s="504">
        <f t="shared" si="206"/>
        <v>0</v>
      </c>
      <c r="W96" s="517"/>
      <c r="X96" s="517"/>
      <c r="Y96" s="517"/>
      <c r="Z96" s="517"/>
      <c r="AA96" s="517"/>
      <c r="AB96" s="517"/>
      <c r="AC96" s="511">
        <f t="shared" si="207"/>
        <v>0</v>
      </c>
      <c r="AD96" s="517"/>
      <c r="AE96" s="517"/>
      <c r="AG96" s="517"/>
      <c r="AH96" s="517"/>
      <c r="AI96" s="517"/>
      <c r="AJ96" s="517"/>
      <c r="AK96" s="504">
        <f t="shared" si="208"/>
        <v>0</v>
      </c>
      <c r="AL96" s="517"/>
      <c r="AM96" s="517"/>
      <c r="AN96" s="517"/>
      <c r="AO96" s="517"/>
      <c r="AP96" s="517"/>
      <c r="AQ96" s="517"/>
      <c r="AR96" s="511">
        <f t="shared" si="209"/>
        <v>0</v>
      </c>
      <c r="AS96" s="517"/>
      <c r="AT96" s="517"/>
      <c r="AV96" s="517"/>
      <c r="AW96" s="517"/>
      <c r="AX96" s="517"/>
      <c r="AY96" s="517"/>
      <c r="AZ96" s="504">
        <f t="shared" si="210"/>
        <v>0</v>
      </c>
      <c r="BA96" s="517"/>
      <c r="BB96" s="517"/>
      <c r="BC96" s="517"/>
      <c r="BD96" s="517"/>
      <c r="BE96" s="517"/>
      <c r="BF96" s="517"/>
      <c r="BG96" s="511">
        <f t="shared" si="211"/>
        <v>0</v>
      </c>
      <c r="BH96" s="517"/>
      <c r="BI96" s="517"/>
      <c r="BK96" s="517"/>
      <c r="BL96" s="517"/>
      <c r="BM96" s="517"/>
      <c r="BN96" s="517"/>
      <c r="BO96" s="504">
        <f t="shared" si="212"/>
        <v>0</v>
      </c>
      <c r="BP96" s="517"/>
      <c r="BQ96" s="517"/>
      <c r="BR96" s="517"/>
      <c r="BS96" s="517"/>
      <c r="BT96" s="517"/>
      <c r="BU96" s="517"/>
      <c r="BV96" s="511">
        <f t="shared" si="213"/>
        <v>0</v>
      </c>
      <c r="BW96" s="517"/>
      <c r="BX96" s="517"/>
      <c r="BZ96" s="517"/>
      <c r="CA96" s="517"/>
      <c r="CB96" s="517"/>
      <c r="CC96" s="517"/>
      <c r="CD96" s="504">
        <f t="shared" si="214"/>
        <v>0</v>
      </c>
      <c r="CE96" s="517"/>
      <c r="CF96" s="517"/>
      <c r="CG96" s="517"/>
      <c r="CH96" s="517"/>
      <c r="CI96" s="517"/>
      <c r="CJ96" s="517"/>
      <c r="CK96" s="511">
        <f t="shared" si="215"/>
        <v>0</v>
      </c>
      <c r="CL96" s="517"/>
      <c r="CM96" s="517"/>
      <c r="CO96" s="517"/>
      <c r="CP96" s="517"/>
      <c r="CQ96" s="517"/>
      <c r="CR96" s="517"/>
      <c r="CS96" s="504">
        <f t="shared" si="216"/>
        <v>0</v>
      </c>
      <c r="CT96" s="517"/>
      <c r="CU96" s="517"/>
      <c r="CV96" s="517"/>
      <c r="CW96" s="517"/>
      <c r="CX96" s="517"/>
      <c r="CY96" s="517"/>
      <c r="CZ96" s="511">
        <f t="shared" si="217"/>
        <v>0</v>
      </c>
      <c r="DA96" s="517"/>
      <c r="DB96" s="517"/>
      <c r="DD96" s="517"/>
      <c r="DE96" s="517"/>
      <c r="DF96" s="517"/>
      <c r="DG96" s="517"/>
      <c r="DH96" s="504">
        <f t="shared" si="218"/>
        <v>0</v>
      </c>
      <c r="DI96" s="517"/>
      <c r="DJ96" s="517"/>
      <c r="DK96" s="517"/>
      <c r="DL96" s="517"/>
      <c r="DM96" s="517"/>
      <c r="DN96" s="517"/>
      <c r="DO96" s="511">
        <f t="shared" si="219"/>
        <v>0</v>
      </c>
      <c r="DP96" s="517"/>
      <c r="DQ96" s="517"/>
    </row>
    <row r="97" spans="1:121" hidden="1" outlineLevel="1">
      <c r="A97" s="514" t="s">
        <v>5</v>
      </c>
      <c r="B97" s="515" t="s">
        <v>313</v>
      </c>
      <c r="C97" s="516"/>
      <c r="D97" s="517"/>
      <c r="E97" s="517"/>
      <c r="F97" s="517"/>
      <c r="G97" s="504">
        <f t="shared" si="204"/>
        <v>0</v>
      </c>
      <c r="H97" s="517"/>
      <c r="I97" s="517"/>
      <c r="J97" s="517"/>
      <c r="K97" s="517"/>
      <c r="L97" s="517"/>
      <c r="M97" s="517"/>
      <c r="N97" s="511">
        <f t="shared" si="205"/>
        <v>0</v>
      </c>
      <c r="O97" s="517"/>
      <c r="P97" s="517"/>
      <c r="R97" s="517"/>
      <c r="S97" s="517"/>
      <c r="T97" s="517"/>
      <c r="U97" s="517"/>
      <c r="V97" s="504">
        <f t="shared" si="206"/>
        <v>0</v>
      </c>
      <c r="W97" s="517"/>
      <c r="X97" s="517"/>
      <c r="Y97" s="517"/>
      <c r="Z97" s="517"/>
      <c r="AA97" s="517"/>
      <c r="AB97" s="517"/>
      <c r="AC97" s="511">
        <f t="shared" si="207"/>
        <v>0</v>
      </c>
      <c r="AD97" s="517"/>
      <c r="AE97" s="517"/>
      <c r="AG97" s="517"/>
      <c r="AH97" s="517"/>
      <c r="AI97" s="517"/>
      <c r="AJ97" s="517"/>
      <c r="AK97" s="504">
        <f t="shared" si="208"/>
        <v>0</v>
      </c>
      <c r="AL97" s="517"/>
      <c r="AM97" s="517"/>
      <c r="AN97" s="517"/>
      <c r="AO97" s="517"/>
      <c r="AP97" s="517"/>
      <c r="AQ97" s="517"/>
      <c r="AR97" s="511">
        <f t="shared" si="209"/>
        <v>0</v>
      </c>
      <c r="AS97" s="517"/>
      <c r="AT97" s="517"/>
      <c r="AV97" s="517"/>
      <c r="AW97" s="517"/>
      <c r="AX97" s="517"/>
      <c r="AY97" s="517"/>
      <c r="AZ97" s="504">
        <f t="shared" si="210"/>
        <v>0</v>
      </c>
      <c r="BA97" s="517"/>
      <c r="BB97" s="517"/>
      <c r="BC97" s="517"/>
      <c r="BD97" s="517"/>
      <c r="BE97" s="517"/>
      <c r="BF97" s="517"/>
      <c r="BG97" s="511">
        <f t="shared" si="211"/>
        <v>0</v>
      </c>
      <c r="BH97" s="517"/>
      <c r="BI97" s="517"/>
      <c r="BK97" s="517"/>
      <c r="BL97" s="517"/>
      <c r="BM97" s="517"/>
      <c r="BN97" s="517"/>
      <c r="BO97" s="504">
        <f t="shared" si="212"/>
        <v>0</v>
      </c>
      <c r="BP97" s="517"/>
      <c r="BQ97" s="517"/>
      <c r="BR97" s="517"/>
      <c r="BS97" s="517"/>
      <c r="BT97" s="517"/>
      <c r="BU97" s="517"/>
      <c r="BV97" s="511">
        <f t="shared" si="213"/>
        <v>0</v>
      </c>
      <c r="BW97" s="517"/>
      <c r="BX97" s="517"/>
      <c r="BZ97" s="517"/>
      <c r="CA97" s="517"/>
      <c r="CB97" s="517"/>
      <c r="CC97" s="517"/>
      <c r="CD97" s="504">
        <f t="shared" si="214"/>
        <v>0</v>
      </c>
      <c r="CE97" s="517"/>
      <c r="CF97" s="517"/>
      <c r="CG97" s="517"/>
      <c r="CH97" s="517"/>
      <c r="CI97" s="517"/>
      <c r="CJ97" s="517"/>
      <c r="CK97" s="511">
        <f t="shared" si="215"/>
        <v>0</v>
      </c>
      <c r="CL97" s="517"/>
      <c r="CM97" s="517"/>
      <c r="CO97" s="517"/>
      <c r="CP97" s="517"/>
      <c r="CQ97" s="517"/>
      <c r="CR97" s="517"/>
      <c r="CS97" s="504">
        <f t="shared" si="216"/>
        <v>0</v>
      </c>
      <c r="CT97" s="517"/>
      <c r="CU97" s="517"/>
      <c r="CV97" s="517"/>
      <c r="CW97" s="517"/>
      <c r="CX97" s="517"/>
      <c r="CY97" s="517"/>
      <c r="CZ97" s="511">
        <f t="shared" si="217"/>
        <v>0</v>
      </c>
      <c r="DA97" s="517"/>
      <c r="DB97" s="517"/>
      <c r="DD97" s="517"/>
      <c r="DE97" s="517"/>
      <c r="DF97" s="517"/>
      <c r="DG97" s="517"/>
      <c r="DH97" s="504">
        <f t="shared" si="218"/>
        <v>0</v>
      </c>
      <c r="DI97" s="517"/>
      <c r="DJ97" s="517"/>
      <c r="DK97" s="517"/>
      <c r="DL97" s="517"/>
      <c r="DM97" s="517"/>
      <c r="DN97" s="517"/>
      <c r="DO97" s="511">
        <f t="shared" si="219"/>
        <v>0</v>
      </c>
      <c r="DP97" s="517"/>
      <c r="DQ97" s="517"/>
    </row>
    <row r="98" spans="1:121" hidden="1" outlineLevel="1">
      <c r="A98" s="514" t="s">
        <v>6</v>
      </c>
      <c r="B98" s="515" t="s">
        <v>314</v>
      </c>
      <c r="C98" s="516"/>
      <c r="D98" s="517"/>
      <c r="E98" s="517"/>
      <c r="F98" s="517"/>
      <c r="G98" s="504">
        <f t="shared" si="204"/>
        <v>0</v>
      </c>
      <c r="H98" s="517"/>
      <c r="I98" s="517"/>
      <c r="J98" s="517"/>
      <c r="K98" s="517"/>
      <c r="L98" s="517"/>
      <c r="M98" s="517"/>
      <c r="N98" s="511">
        <f t="shared" si="205"/>
        <v>0</v>
      </c>
      <c r="O98" s="517"/>
      <c r="P98" s="517"/>
      <c r="R98" s="517"/>
      <c r="S98" s="517"/>
      <c r="T98" s="517"/>
      <c r="U98" s="517"/>
      <c r="V98" s="504">
        <f t="shared" si="206"/>
        <v>0</v>
      </c>
      <c r="W98" s="517"/>
      <c r="X98" s="517"/>
      <c r="Y98" s="517"/>
      <c r="Z98" s="517"/>
      <c r="AA98" s="517"/>
      <c r="AB98" s="517"/>
      <c r="AC98" s="511">
        <f t="shared" si="207"/>
        <v>0</v>
      </c>
      <c r="AD98" s="517"/>
      <c r="AE98" s="517"/>
      <c r="AG98" s="517"/>
      <c r="AH98" s="517"/>
      <c r="AI98" s="517"/>
      <c r="AJ98" s="517"/>
      <c r="AK98" s="504">
        <f t="shared" si="208"/>
        <v>0</v>
      </c>
      <c r="AL98" s="517"/>
      <c r="AM98" s="517"/>
      <c r="AN98" s="517"/>
      <c r="AO98" s="517"/>
      <c r="AP98" s="517"/>
      <c r="AQ98" s="517"/>
      <c r="AR98" s="511">
        <f t="shared" si="209"/>
        <v>0</v>
      </c>
      <c r="AS98" s="517"/>
      <c r="AT98" s="517"/>
      <c r="AV98" s="517"/>
      <c r="AW98" s="517"/>
      <c r="AX98" s="517"/>
      <c r="AY98" s="517"/>
      <c r="AZ98" s="504">
        <f t="shared" si="210"/>
        <v>0</v>
      </c>
      <c r="BA98" s="517"/>
      <c r="BB98" s="517"/>
      <c r="BC98" s="517"/>
      <c r="BD98" s="517"/>
      <c r="BE98" s="517"/>
      <c r="BF98" s="517"/>
      <c r="BG98" s="511">
        <f t="shared" si="211"/>
        <v>0</v>
      </c>
      <c r="BH98" s="517"/>
      <c r="BI98" s="517"/>
      <c r="BK98" s="517"/>
      <c r="BL98" s="517"/>
      <c r="BM98" s="517"/>
      <c r="BN98" s="517"/>
      <c r="BO98" s="504">
        <f t="shared" si="212"/>
        <v>0</v>
      </c>
      <c r="BP98" s="517"/>
      <c r="BQ98" s="517"/>
      <c r="BR98" s="517"/>
      <c r="BS98" s="517"/>
      <c r="BT98" s="517"/>
      <c r="BU98" s="517"/>
      <c r="BV98" s="511">
        <f t="shared" si="213"/>
        <v>0</v>
      </c>
      <c r="BW98" s="517"/>
      <c r="BX98" s="517"/>
      <c r="BZ98" s="517"/>
      <c r="CA98" s="517"/>
      <c r="CB98" s="517"/>
      <c r="CC98" s="517"/>
      <c r="CD98" s="504">
        <f t="shared" si="214"/>
        <v>0</v>
      </c>
      <c r="CE98" s="517"/>
      <c r="CF98" s="517"/>
      <c r="CG98" s="517"/>
      <c r="CH98" s="517"/>
      <c r="CI98" s="517"/>
      <c r="CJ98" s="517"/>
      <c r="CK98" s="511">
        <f t="shared" si="215"/>
        <v>0</v>
      </c>
      <c r="CL98" s="517"/>
      <c r="CM98" s="517"/>
      <c r="CO98" s="517"/>
      <c r="CP98" s="517"/>
      <c r="CQ98" s="517"/>
      <c r="CR98" s="517"/>
      <c r="CS98" s="504">
        <f t="shared" si="216"/>
        <v>0</v>
      </c>
      <c r="CT98" s="517"/>
      <c r="CU98" s="517"/>
      <c r="CV98" s="517"/>
      <c r="CW98" s="517"/>
      <c r="CX98" s="517"/>
      <c r="CY98" s="517"/>
      <c r="CZ98" s="511">
        <f t="shared" si="217"/>
        <v>0</v>
      </c>
      <c r="DA98" s="517"/>
      <c r="DB98" s="517"/>
      <c r="DD98" s="517"/>
      <c r="DE98" s="517"/>
      <c r="DF98" s="517"/>
      <c r="DG98" s="517"/>
      <c r="DH98" s="504">
        <f t="shared" si="218"/>
        <v>0</v>
      </c>
      <c r="DI98" s="517"/>
      <c r="DJ98" s="517"/>
      <c r="DK98" s="517"/>
      <c r="DL98" s="517"/>
      <c r="DM98" s="517"/>
      <c r="DN98" s="517"/>
      <c r="DO98" s="511">
        <f t="shared" si="219"/>
        <v>0</v>
      </c>
      <c r="DP98" s="517"/>
      <c r="DQ98" s="517"/>
    </row>
    <row r="99" spans="1:121" hidden="1" outlineLevel="1">
      <c r="A99" s="518"/>
      <c r="B99" s="519" t="s">
        <v>315</v>
      </c>
      <c r="C99" s="520"/>
      <c r="D99" s="520"/>
      <c r="E99" s="520"/>
      <c r="F99" s="520"/>
      <c r="G99" s="521"/>
      <c r="H99" s="517"/>
      <c r="I99" s="517"/>
      <c r="J99" s="522"/>
      <c r="K99" s="520"/>
      <c r="L99" s="520"/>
      <c r="M99" s="520"/>
      <c r="N99" s="520"/>
      <c r="O99" s="520"/>
      <c r="P99" s="520"/>
      <c r="R99" s="520"/>
      <c r="S99" s="520"/>
      <c r="T99" s="520"/>
      <c r="U99" s="520"/>
      <c r="V99" s="521"/>
      <c r="W99" s="517"/>
      <c r="X99" s="523"/>
      <c r="Y99" s="522"/>
      <c r="Z99" s="520"/>
      <c r="AA99" s="520"/>
      <c r="AB99" s="520"/>
      <c r="AC99" s="520"/>
      <c r="AD99" s="520"/>
      <c r="AE99" s="521"/>
      <c r="AG99" s="520"/>
      <c r="AH99" s="520"/>
      <c r="AI99" s="520"/>
      <c r="AJ99" s="520"/>
      <c r="AK99" s="521"/>
      <c r="AL99" s="517"/>
      <c r="AM99" s="523"/>
      <c r="AN99" s="522"/>
      <c r="AO99" s="520"/>
      <c r="AP99" s="520"/>
      <c r="AQ99" s="520"/>
      <c r="AR99" s="520"/>
      <c r="AS99" s="520"/>
      <c r="AT99" s="521"/>
      <c r="AV99" s="520"/>
      <c r="AW99" s="520"/>
      <c r="AX99" s="520"/>
      <c r="AY99" s="520"/>
      <c r="AZ99" s="521"/>
      <c r="BA99" s="517"/>
      <c r="BB99" s="523"/>
      <c r="BC99" s="522"/>
      <c r="BD99" s="520"/>
      <c r="BE99" s="520"/>
      <c r="BF99" s="520"/>
      <c r="BG99" s="520"/>
      <c r="BH99" s="520"/>
      <c r="BI99" s="521"/>
      <c r="BK99" s="520"/>
      <c r="BL99" s="520"/>
      <c r="BM99" s="520"/>
      <c r="BN99" s="520"/>
      <c r="BO99" s="521"/>
      <c r="BP99" s="517"/>
      <c r="BQ99" s="523"/>
      <c r="BR99" s="522"/>
      <c r="BS99" s="520"/>
      <c r="BT99" s="520"/>
      <c r="BU99" s="520"/>
      <c r="BV99" s="520"/>
      <c r="BW99" s="520"/>
      <c r="BX99" s="521"/>
      <c r="BZ99" s="520"/>
      <c r="CA99" s="520"/>
      <c r="CB99" s="520"/>
      <c r="CC99" s="520"/>
      <c r="CD99" s="521"/>
      <c r="CE99" s="517"/>
      <c r="CF99" s="523"/>
      <c r="CG99" s="522"/>
      <c r="CH99" s="520"/>
      <c r="CI99" s="520"/>
      <c r="CJ99" s="520"/>
      <c r="CK99" s="520"/>
      <c r="CL99" s="520"/>
      <c r="CM99" s="521"/>
      <c r="CO99" s="520"/>
      <c r="CP99" s="520"/>
      <c r="CQ99" s="520"/>
      <c r="CR99" s="520"/>
      <c r="CS99" s="521"/>
      <c r="CT99" s="517"/>
      <c r="CU99" s="523"/>
      <c r="CV99" s="522"/>
      <c r="CW99" s="520"/>
      <c r="CX99" s="520"/>
      <c r="CY99" s="520"/>
      <c r="CZ99" s="520"/>
      <c r="DA99" s="520"/>
      <c r="DB99" s="521"/>
      <c r="DD99" s="520"/>
      <c r="DE99" s="520"/>
      <c r="DF99" s="520"/>
      <c r="DG99" s="520"/>
      <c r="DH99" s="521"/>
      <c r="DI99" s="517"/>
      <c r="DJ99" s="523"/>
      <c r="DK99" s="522"/>
      <c r="DL99" s="520"/>
      <c r="DM99" s="520"/>
      <c r="DN99" s="520"/>
      <c r="DO99" s="520"/>
      <c r="DP99" s="520"/>
      <c r="DQ99" s="521"/>
    </row>
    <row r="100" spans="1:121" s="526" customFormat="1" ht="17.399999999999999">
      <c r="A100" s="499">
        <v>2021</v>
      </c>
      <c r="B100" s="500" t="str">
        <f>CONCATENATE("Anlagenspiegel des Jahres ",A100)</f>
        <v>Anlagenspiegel des Jahres 2021</v>
      </c>
      <c r="C100" s="524"/>
      <c r="D100" s="524"/>
      <c r="E100" s="524"/>
      <c r="F100" s="524"/>
      <c r="G100" s="524"/>
      <c r="H100" s="524"/>
      <c r="I100" s="524"/>
      <c r="J100" s="524"/>
      <c r="K100" s="524"/>
      <c r="L100" s="524"/>
      <c r="M100" s="524"/>
      <c r="N100" s="524"/>
      <c r="O100" s="524"/>
      <c r="P100" s="524"/>
      <c r="Q100" s="485"/>
      <c r="R100" s="524"/>
      <c r="S100" s="524"/>
      <c r="T100" s="524"/>
      <c r="U100" s="525"/>
      <c r="V100" s="525"/>
      <c r="W100" s="525"/>
      <c r="X100" s="525"/>
      <c r="Y100" s="525"/>
      <c r="Z100" s="525"/>
      <c r="AA100" s="525"/>
      <c r="AB100" s="525"/>
      <c r="AC100" s="525"/>
      <c r="AD100" s="525"/>
      <c r="AE100" s="525"/>
      <c r="AF100" s="485"/>
      <c r="AG100" s="524"/>
      <c r="AH100" s="524"/>
      <c r="AI100" s="524"/>
      <c r="AJ100" s="525"/>
      <c r="AK100" s="525"/>
      <c r="AL100" s="525"/>
      <c r="AM100" s="525"/>
      <c r="AN100" s="525"/>
      <c r="AO100" s="525"/>
      <c r="AP100" s="525"/>
      <c r="AQ100" s="525"/>
      <c r="AR100" s="525"/>
      <c r="AS100" s="525"/>
      <c r="AT100" s="525"/>
      <c r="AV100" s="524"/>
      <c r="AW100" s="524"/>
      <c r="AX100" s="524"/>
      <c r="AY100" s="525"/>
      <c r="AZ100" s="525"/>
      <c r="BA100" s="525"/>
      <c r="BB100" s="525"/>
      <c r="BC100" s="525"/>
      <c r="BD100" s="525"/>
      <c r="BE100" s="525"/>
      <c r="BF100" s="525"/>
      <c r="BG100" s="525"/>
      <c r="BH100" s="525"/>
      <c r="BI100" s="525"/>
      <c r="BK100" s="524"/>
      <c r="BL100" s="524"/>
      <c r="BM100" s="524"/>
      <c r="BN100" s="525"/>
      <c r="BO100" s="525"/>
      <c r="BP100" s="525"/>
      <c r="BQ100" s="525"/>
      <c r="BR100" s="525"/>
      <c r="BS100" s="525"/>
      <c r="BT100" s="525"/>
      <c r="BU100" s="525"/>
      <c r="BV100" s="525"/>
      <c r="BW100" s="525"/>
      <c r="BX100" s="525"/>
      <c r="BZ100" s="524"/>
      <c r="CA100" s="524"/>
      <c r="CB100" s="524"/>
      <c r="CC100" s="525"/>
      <c r="CD100" s="525"/>
      <c r="CE100" s="525"/>
      <c r="CF100" s="525"/>
      <c r="CG100" s="525"/>
      <c r="CH100" s="525"/>
      <c r="CI100" s="525"/>
      <c r="CJ100" s="525"/>
      <c r="CK100" s="525"/>
      <c r="CL100" s="525"/>
      <c r="CM100" s="525"/>
      <c r="CO100" s="524"/>
      <c r="CP100" s="524"/>
      <c r="CQ100" s="524"/>
      <c r="CR100" s="525"/>
      <c r="CS100" s="525"/>
      <c r="CT100" s="525"/>
      <c r="CU100" s="525"/>
      <c r="CV100" s="525"/>
      <c r="CW100" s="525"/>
      <c r="CX100" s="525"/>
      <c r="CY100" s="525"/>
      <c r="CZ100" s="525"/>
      <c r="DA100" s="525"/>
      <c r="DB100" s="525"/>
      <c r="DD100" s="524"/>
      <c r="DE100" s="524"/>
      <c r="DF100" s="524"/>
      <c r="DG100" s="525"/>
      <c r="DH100" s="525"/>
      <c r="DI100" s="525"/>
      <c r="DJ100" s="525"/>
      <c r="DK100" s="525"/>
      <c r="DL100" s="525"/>
      <c r="DM100" s="525"/>
      <c r="DN100" s="525"/>
      <c r="DO100" s="525"/>
      <c r="DP100" s="525"/>
      <c r="DQ100" s="525"/>
    </row>
    <row r="101" spans="1:121" outlineLevel="1">
      <c r="A101" s="502" t="s">
        <v>297</v>
      </c>
      <c r="B101" s="503" t="s">
        <v>298</v>
      </c>
      <c r="C101" s="504">
        <f t="shared" ref="C101:AD101" si="220">SUM(C102+C106+C111)</f>
        <v>0</v>
      </c>
      <c r="D101" s="504">
        <f t="shared" si="220"/>
        <v>0</v>
      </c>
      <c r="E101" s="504">
        <f t="shared" si="220"/>
        <v>0</v>
      </c>
      <c r="F101" s="504">
        <f t="shared" si="220"/>
        <v>0</v>
      </c>
      <c r="G101" s="504">
        <f t="shared" si="220"/>
        <v>0</v>
      </c>
      <c r="H101" s="504">
        <f t="shared" si="220"/>
        <v>0</v>
      </c>
      <c r="I101" s="504">
        <f t="shared" si="220"/>
        <v>0</v>
      </c>
      <c r="J101" s="504">
        <f t="shared" si="220"/>
        <v>0</v>
      </c>
      <c r="K101" s="504">
        <f t="shared" si="220"/>
        <v>0</v>
      </c>
      <c r="L101" s="504">
        <f t="shared" si="220"/>
        <v>0</v>
      </c>
      <c r="M101" s="504">
        <f t="shared" si="220"/>
        <v>0</v>
      </c>
      <c r="N101" s="504">
        <f t="shared" si="220"/>
        <v>0</v>
      </c>
      <c r="O101" s="504">
        <f t="shared" si="220"/>
        <v>0</v>
      </c>
      <c r="P101" s="504">
        <f t="shared" si="220"/>
        <v>0</v>
      </c>
      <c r="R101" s="504">
        <f t="shared" si="220"/>
        <v>0</v>
      </c>
      <c r="S101" s="504">
        <f t="shared" si="220"/>
        <v>0</v>
      </c>
      <c r="T101" s="504">
        <f t="shared" si="220"/>
        <v>0</v>
      </c>
      <c r="U101" s="504">
        <f t="shared" si="220"/>
        <v>0</v>
      </c>
      <c r="V101" s="504">
        <f t="shared" si="220"/>
        <v>0</v>
      </c>
      <c r="W101" s="504">
        <f t="shared" si="220"/>
        <v>0</v>
      </c>
      <c r="X101" s="504">
        <f t="shared" si="220"/>
        <v>0</v>
      </c>
      <c r="Y101" s="504">
        <f t="shared" si="220"/>
        <v>0</v>
      </c>
      <c r="Z101" s="504">
        <f t="shared" si="220"/>
        <v>0</v>
      </c>
      <c r="AA101" s="504">
        <f t="shared" si="220"/>
        <v>0</v>
      </c>
      <c r="AB101" s="504">
        <f t="shared" si="220"/>
        <v>0</v>
      </c>
      <c r="AC101" s="504">
        <f t="shared" si="220"/>
        <v>0</v>
      </c>
      <c r="AD101" s="504">
        <f t="shared" si="220"/>
        <v>0</v>
      </c>
      <c r="AE101" s="504">
        <f>SUM(AE102+AE106+AE111)</f>
        <v>0</v>
      </c>
      <c r="AG101" s="504">
        <f t="shared" ref="AG101:AS101" si="221">SUM(AG102+AG106+AG111)</f>
        <v>0</v>
      </c>
      <c r="AH101" s="504">
        <f t="shared" si="221"/>
        <v>0</v>
      </c>
      <c r="AI101" s="504">
        <f t="shared" si="221"/>
        <v>0</v>
      </c>
      <c r="AJ101" s="504">
        <f t="shared" si="221"/>
        <v>0</v>
      </c>
      <c r="AK101" s="504">
        <f t="shared" si="221"/>
        <v>0</v>
      </c>
      <c r="AL101" s="504">
        <f t="shared" si="221"/>
        <v>0</v>
      </c>
      <c r="AM101" s="504">
        <f t="shared" si="221"/>
        <v>0</v>
      </c>
      <c r="AN101" s="504">
        <f t="shared" si="221"/>
        <v>0</v>
      </c>
      <c r="AO101" s="504">
        <f t="shared" si="221"/>
        <v>0</v>
      </c>
      <c r="AP101" s="504">
        <f t="shared" si="221"/>
        <v>0</v>
      </c>
      <c r="AQ101" s="504">
        <f t="shared" si="221"/>
        <v>0</v>
      </c>
      <c r="AR101" s="504">
        <f t="shared" si="221"/>
        <v>0</v>
      </c>
      <c r="AS101" s="504">
        <f t="shared" si="221"/>
        <v>0</v>
      </c>
      <c r="AT101" s="504">
        <f>SUM(AT102+AT106+AT111)</f>
        <v>0</v>
      </c>
      <c r="AV101" s="504">
        <f t="shared" ref="AV101:BH101" si="222">SUM(AV102+AV106+AV111)</f>
        <v>0</v>
      </c>
      <c r="AW101" s="504">
        <f t="shared" si="222"/>
        <v>0</v>
      </c>
      <c r="AX101" s="504">
        <f t="shared" si="222"/>
        <v>0</v>
      </c>
      <c r="AY101" s="504">
        <f t="shared" si="222"/>
        <v>0</v>
      </c>
      <c r="AZ101" s="504">
        <f t="shared" si="222"/>
        <v>0</v>
      </c>
      <c r="BA101" s="504">
        <f t="shared" si="222"/>
        <v>0</v>
      </c>
      <c r="BB101" s="504">
        <f t="shared" si="222"/>
        <v>0</v>
      </c>
      <c r="BC101" s="504">
        <f t="shared" si="222"/>
        <v>0</v>
      </c>
      <c r="BD101" s="504">
        <f t="shared" si="222"/>
        <v>0</v>
      </c>
      <c r="BE101" s="504">
        <f t="shared" si="222"/>
        <v>0</v>
      </c>
      <c r="BF101" s="504">
        <f t="shared" si="222"/>
        <v>0</v>
      </c>
      <c r="BG101" s="504">
        <f t="shared" si="222"/>
        <v>0</v>
      </c>
      <c r="BH101" s="504">
        <f t="shared" si="222"/>
        <v>0</v>
      </c>
      <c r="BI101" s="504">
        <f>SUM(BI102+BI106+BI111)</f>
        <v>0</v>
      </c>
      <c r="BK101" s="504">
        <f t="shared" ref="BK101:BW101" si="223">SUM(BK102+BK106+BK111)</f>
        <v>0</v>
      </c>
      <c r="BL101" s="504">
        <f t="shared" si="223"/>
        <v>0</v>
      </c>
      <c r="BM101" s="504">
        <f t="shared" si="223"/>
        <v>0</v>
      </c>
      <c r="BN101" s="504">
        <f t="shared" si="223"/>
        <v>0</v>
      </c>
      <c r="BO101" s="504">
        <f t="shared" si="223"/>
        <v>0</v>
      </c>
      <c r="BP101" s="504">
        <f t="shared" si="223"/>
        <v>0</v>
      </c>
      <c r="BQ101" s="504">
        <f t="shared" si="223"/>
        <v>0</v>
      </c>
      <c r="BR101" s="504">
        <f t="shared" si="223"/>
        <v>0</v>
      </c>
      <c r="BS101" s="504">
        <f t="shared" si="223"/>
        <v>0</v>
      </c>
      <c r="BT101" s="504">
        <f t="shared" si="223"/>
        <v>0</v>
      </c>
      <c r="BU101" s="504">
        <f t="shared" si="223"/>
        <v>0</v>
      </c>
      <c r="BV101" s="504">
        <f t="shared" si="223"/>
        <v>0</v>
      </c>
      <c r="BW101" s="504">
        <f t="shared" si="223"/>
        <v>0</v>
      </c>
      <c r="BX101" s="504">
        <f>SUM(BX102+BX106+BX111)</f>
        <v>0</v>
      </c>
      <c r="BZ101" s="504">
        <f t="shared" ref="BZ101:CL101" si="224">SUM(BZ102+BZ106+BZ111)</f>
        <v>0</v>
      </c>
      <c r="CA101" s="504">
        <f t="shared" si="224"/>
        <v>0</v>
      </c>
      <c r="CB101" s="504">
        <f t="shared" si="224"/>
        <v>0</v>
      </c>
      <c r="CC101" s="504">
        <f t="shared" si="224"/>
        <v>0</v>
      </c>
      <c r="CD101" s="504">
        <f t="shared" si="224"/>
        <v>0</v>
      </c>
      <c r="CE101" s="504">
        <f t="shared" si="224"/>
        <v>0</v>
      </c>
      <c r="CF101" s="504">
        <f t="shared" si="224"/>
        <v>0</v>
      </c>
      <c r="CG101" s="504">
        <f t="shared" si="224"/>
        <v>0</v>
      </c>
      <c r="CH101" s="504">
        <f t="shared" si="224"/>
        <v>0</v>
      </c>
      <c r="CI101" s="504">
        <f t="shared" si="224"/>
        <v>0</v>
      </c>
      <c r="CJ101" s="504">
        <f t="shared" si="224"/>
        <v>0</v>
      </c>
      <c r="CK101" s="504">
        <f t="shared" si="224"/>
        <v>0</v>
      </c>
      <c r="CL101" s="504">
        <f t="shared" si="224"/>
        <v>0</v>
      </c>
      <c r="CM101" s="504">
        <f>SUM(CM102+CM106+CM111)</f>
        <v>0</v>
      </c>
      <c r="CO101" s="504">
        <f t="shared" ref="CO101:DA101" si="225">SUM(CO102+CO106+CO111)</f>
        <v>0</v>
      </c>
      <c r="CP101" s="504">
        <f t="shared" si="225"/>
        <v>0</v>
      </c>
      <c r="CQ101" s="504">
        <f t="shared" si="225"/>
        <v>0</v>
      </c>
      <c r="CR101" s="504">
        <f t="shared" si="225"/>
        <v>0</v>
      </c>
      <c r="CS101" s="504">
        <f t="shared" si="225"/>
        <v>0</v>
      </c>
      <c r="CT101" s="504">
        <f t="shared" si="225"/>
        <v>0</v>
      </c>
      <c r="CU101" s="504">
        <f t="shared" si="225"/>
        <v>0</v>
      </c>
      <c r="CV101" s="504">
        <f t="shared" si="225"/>
        <v>0</v>
      </c>
      <c r="CW101" s="504">
        <f t="shared" si="225"/>
        <v>0</v>
      </c>
      <c r="CX101" s="504">
        <f t="shared" si="225"/>
        <v>0</v>
      </c>
      <c r="CY101" s="504">
        <f t="shared" si="225"/>
        <v>0</v>
      </c>
      <c r="CZ101" s="504">
        <f t="shared" si="225"/>
        <v>0</v>
      </c>
      <c r="DA101" s="504">
        <f t="shared" si="225"/>
        <v>0</v>
      </c>
      <c r="DB101" s="504">
        <f>SUM(DB102+DB106+DB111)</f>
        <v>0</v>
      </c>
      <c r="DD101" s="504">
        <f t="shared" ref="DD101:DP101" si="226">SUM(DD102+DD106+DD111)</f>
        <v>0</v>
      </c>
      <c r="DE101" s="504">
        <f t="shared" si="226"/>
        <v>0</v>
      </c>
      <c r="DF101" s="504">
        <f t="shared" si="226"/>
        <v>0</v>
      </c>
      <c r="DG101" s="504">
        <f t="shared" si="226"/>
        <v>0</v>
      </c>
      <c r="DH101" s="504">
        <f t="shared" si="226"/>
        <v>0</v>
      </c>
      <c r="DI101" s="504">
        <f t="shared" si="226"/>
        <v>0</v>
      </c>
      <c r="DJ101" s="504">
        <f t="shared" si="226"/>
        <v>0</v>
      </c>
      <c r="DK101" s="504">
        <f t="shared" si="226"/>
        <v>0</v>
      </c>
      <c r="DL101" s="504">
        <f t="shared" si="226"/>
        <v>0</v>
      </c>
      <c r="DM101" s="504">
        <f t="shared" si="226"/>
        <v>0</v>
      </c>
      <c r="DN101" s="504">
        <f t="shared" si="226"/>
        <v>0</v>
      </c>
      <c r="DO101" s="504">
        <f t="shared" si="226"/>
        <v>0</v>
      </c>
      <c r="DP101" s="504">
        <f t="shared" si="226"/>
        <v>0</v>
      </c>
      <c r="DQ101" s="504">
        <f>SUM(DQ102+DQ106+DQ111)</f>
        <v>0</v>
      </c>
    </row>
    <row r="102" spans="1:121" outlineLevel="1">
      <c r="A102" s="502" t="s">
        <v>218</v>
      </c>
      <c r="B102" s="503" t="s">
        <v>299</v>
      </c>
      <c r="C102" s="504">
        <f t="shared" ref="C102:AD102" si="227">SUM(C103:C105)</f>
        <v>0</v>
      </c>
      <c r="D102" s="504">
        <f t="shared" si="227"/>
        <v>0</v>
      </c>
      <c r="E102" s="504">
        <f t="shared" si="227"/>
        <v>0</v>
      </c>
      <c r="F102" s="504">
        <f t="shared" si="227"/>
        <v>0</v>
      </c>
      <c r="G102" s="504">
        <f t="shared" si="227"/>
        <v>0</v>
      </c>
      <c r="H102" s="504">
        <f t="shared" si="227"/>
        <v>0</v>
      </c>
      <c r="I102" s="504">
        <f t="shared" si="227"/>
        <v>0</v>
      </c>
      <c r="J102" s="504">
        <f t="shared" si="227"/>
        <v>0</v>
      </c>
      <c r="K102" s="504">
        <f t="shared" si="227"/>
        <v>0</v>
      </c>
      <c r="L102" s="504">
        <f t="shared" si="227"/>
        <v>0</v>
      </c>
      <c r="M102" s="504">
        <f t="shared" si="227"/>
        <v>0</v>
      </c>
      <c r="N102" s="504">
        <f t="shared" si="227"/>
        <v>0</v>
      </c>
      <c r="O102" s="504">
        <f t="shared" si="227"/>
        <v>0</v>
      </c>
      <c r="P102" s="504">
        <f t="shared" si="227"/>
        <v>0</v>
      </c>
      <c r="R102" s="504">
        <f t="shared" si="227"/>
        <v>0</v>
      </c>
      <c r="S102" s="504">
        <f t="shared" si="227"/>
        <v>0</v>
      </c>
      <c r="T102" s="504">
        <f t="shared" si="227"/>
        <v>0</v>
      </c>
      <c r="U102" s="504">
        <f t="shared" si="227"/>
        <v>0</v>
      </c>
      <c r="V102" s="504">
        <f t="shared" si="227"/>
        <v>0</v>
      </c>
      <c r="W102" s="504">
        <f t="shared" si="227"/>
        <v>0</v>
      </c>
      <c r="X102" s="504">
        <f t="shared" si="227"/>
        <v>0</v>
      </c>
      <c r="Y102" s="504">
        <f t="shared" si="227"/>
        <v>0</v>
      </c>
      <c r="Z102" s="504">
        <f t="shared" si="227"/>
        <v>0</v>
      </c>
      <c r="AA102" s="504">
        <f t="shared" si="227"/>
        <v>0</v>
      </c>
      <c r="AB102" s="504">
        <f t="shared" si="227"/>
        <v>0</v>
      </c>
      <c r="AC102" s="504">
        <f t="shared" si="227"/>
        <v>0</v>
      </c>
      <c r="AD102" s="504">
        <f t="shared" si="227"/>
        <v>0</v>
      </c>
      <c r="AE102" s="504">
        <f>SUM(AE103:AE105)</f>
        <v>0</v>
      </c>
      <c r="AG102" s="504">
        <f t="shared" ref="AG102:AS102" si="228">SUM(AG103:AG105)</f>
        <v>0</v>
      </c>
      <c r="AH102" s="504">
        <f t="shared" si="228"/>
        <v>0</v>
      </c>
      <c r="AI102" s="504">
        <f t="shared" si="228"/>
        <v>0</v>
      </c>
      <c r="AJ102" s="504">
        <f t="shared" si="228"/>
        <v>0</v>
      </c>
      <c r="AK102" s="504">
        <f t="shared" si="228"/>
        <v>0</v>
      </c>
      <c r="AL102" s="504">
        <f t="shared" si="228"/>
        <v>0</v>
      </c>
      <c r="AM102" s="504">
        <f t="shared" si="228"/>
        <v>0</v>
      </c>
      <c r="AN102" s="504">
        <f t="shared" si="228"/>
        <v>0</v>
      </c>
      <c r="AO102" s="504">
        <f t="shared" si="228"/>
        <v>0</v>
      </c>
      <c r="AP102" s="504">
        <f t="shared" si="228"/>
        <v>0</v>
      </c>
      <c r="AQ102" s="504">
        <f t="shared" si="228"/>
        <v>0</v>
      </c>
      <c r="AR102" s="504">
        <f t="shared" si="228"/>
        <v>0</v>
      </c>
      <c r="AS102" s="504">
        <f t="shared" si="228"/>
        <v>0</v>
      </c>
      <c r="AT102" s="504">
        <f>SUM(AT103:AT105)</f>
        <v>0</v>
      </c>
      <c r="AV102" s="504">
        <f t="shared" ref="AV102:BH102" si="229">SUM(AV103:AV105)</f>
        <v>0</v>
      </c>
      <c r="AW102" s="504">
        <f t="shared" si="229"/>
        <v>0</v>
      </c>
      <c r="AX102" s="504">
        <f t="shared" si="229"/>
        <v>0</v>
      </c>
      <c r="AY102" s="504">
        <f t="shared" si="229"/>
        <v>0</v>
      </c>
      <c r="AZ102" s="504">
        <f t="shared" si="229"/>
        <v>0</v>
      </c>
      <c r="BA102" s="504">
        <f t="shared" si="229"/>
        <v>0</v>
      </c>
      <c r="BB102" s="504">
        <f t="shared" si="229"/>
        <v>0</v>
      </c>
      <c r="BC102" s="504">
        <f t="shared" si="229"/>
        <v>0</v>
      </c>
      <c r="BD102" s="504">
        <f t="shared" si="229"/>
        <v>0</v>
      </c>
      <c r="BE102" s="504">
        <f t="shared" si="229"/>
        <v>0</v>
      </c>
      <c r="BF102" s="504">
        <f t="shared" si="229"/>
        <v>0</v>
      </c>
      <c r="BG102" s="504">
        <f t="shared" si="229"/>
        <v>0</v>
      </c>
      <c r="BH102" s="504">
        <f t="shared" si="229"/>
        <v>0</v>
      </c>
      <c r="BI102" s="504">
        <f>SUM(BI103:BI105)</f>
        <v>0</v>
      </c>
      <c r="BK102" s="504">
        <f t="shared" ref="BK102:BW102" si="230">SUM(BK103:BK105)</f>
        <v>0</v>
      </c>
      <c r="BL102" s="504">
        <f t="shared" si="230"/>
        <v>0</v>
      </c>
      <c r="BM102" s="504">
        <f t="shared" si="230"/>
        <v>0</v>
      </c>
      <c r="BN102" s="504">
        <f t="shared" si="230"/>
        <v>0</v>
      </c>
      <c r="BO102" s="504">
        <f t="shared" si="230"/>
        <v>0</v>
      </c>
      <c r="BP102" s="504">
        <f t="shared" si="230"/>
        <v>0</v>
      </c>
      <c r="BQ102" s="504">
        <f t="shared" si="230"/>
        <v>0</v>
      </c>
      <c r="BR102" s="504">
        <f t="shared" si="230"/>
        <v>0</v>
      </c>
      <c r="BS102" s="504">
        <f t="shared" si="230"/>
        <v>0</v>
      </c>
      <c r="BT102" s="504">
        <f t="shared" si="230"/>
        <v>0</v>
      </c>
      <c r="BU102" s="504">
        <f t="shared" si="230"/>
        <v>0</v>
      </c>
      <c r="BV102" s="504">
        <f t="shared" si="230"/>
        <v>0</v>
      </c>
      <c r="BW102" s="504">
        <f t="shared" si="230"/>
        <v>0</v>
      </c>
      <c r="BX102" s="504">
        <f>SUM(BX103:BX105)</f>
        <v>0</v>
      </c>
      <c r="BZ102" s="504">
        <f t="shared" ref="BZ102:CL102" si="231">SUM(BZ103:BZ105)</f>
        <v>0</v>
      </c>
      <c r="CA102" s="504">
        <f t="shared" si="231"/>
        <v>0</v>
      </c>
      <c r="CB102" s="504">
        <f t="shared" si="231"/>
        <v>0</v>
      </c>
      <c r="CC102" s="504">
        <f t="shared" si="231"/>
        <v>0</v>
      </c>
      <c r="CD102" s="504">
        <f t="shared" si="231"/>
        <v>0</v>
      </c>
      <c r="CE102" s="504">
        <f t="shared" si="231"/>
        <v>0</v>
      </c>
      <c r="CF102" s="504">
        <f t="shared" si="231"/>
        <v>0</v>
      </c>
      <c r="CG102" s="504">
        <f t="shared" si="231"/>
        <v>0</v>
      </c>
      <c r="CH102" s="504">
        <f t="shared" si="231"/>
        <v>0</v>
      </c>
      <c r="CI102" s="504">
        <f t="shared" si="231"/>
        <v>0</v>
      </c>
      <c r="CJ102" s="504">
        <f t="shared" si="231"/>
        <v>0</v>
      </c>
      <c r="CK102" s="504">
        <f t="shared" si="231"/>
        <v>0</v>
      </c>
      <c r="CL102" s="504">
        <f t="shared" si="231"/>
        <v>0</v>
      </c>
      <c r="CM102" s="504">
        <f>SUM(CM103:CM105)</f>
        <v>0</v>
      </c>
      <c r="CO102" s="504">
        <f t="shared" ref="CO102:DA102" si="232">SUM(CO103:CO105)</f>
        <v>0</v>
      </c>
      <c r="CP102" s="504">
        <f t="shared" si="232"/>
        <v>0</v>
      </c>
      <c r="CQ102" s="504">
        <f t="shared" si="232"/>
        <v>0</v>
      </c>
      <c r="CR102" s="504">
        <f t="shared" si="232"/>
        <v>0</v>
      </c>
      <c r="CS102" s="504">
        <f t="shared" si="232"/>
        <v>0</v>
      </c>
      <c r="CT102" s="504">
        <f t="shared" si="232"/>
        <v>0</v>
      </c>
      <c r="CU102" s="504">
        <f t="shared" si="232"/>
        <v>0</v>
      </c>
      <c r="CV102" s="504">
        <f t="shared" si="232"/>
        <v>0</v>
      </c>
      <c r="CW102" s="504">
        <f t="shared" si="232"/>
        <v>0</v>
      </c>
      <c r="CX102" s="504">
        <f t="shared" si="232"/>
        <v>0</v>
      </c>
      <c r="CY102" s="504">
        <f t="shared" si="232"/>
        <v>0</v>
      </c>
      <c r="CZ102" s="504">
        <f t="shared" si="232"/>
        <v>0</v>
      </c>
      <c r="DA102" s="504">
        <f t="shared" si="232"/>
        <v>0</v>
      </c>
      <c r="DB102" s="504">
        <f>SUM(DB103:DB105)</f>
        <v>0</v>
      </c>
      <c r="DD102" s="504">
        <f t="shared" ref="DD102:DP102" si="233">SUM(DD103:DD105)</f>
        <v>0</v>
      </c>
      <c r="DE102" s="504">
        <f t="shared" si="233"/>
        <v>0</v>
      </c>
      <c r="DF102" s="504">
        <f t="shared" si="233"/>
        <v>0</v>
      </c>
      <c r="DG102" s="504">
        <f t="shared" si="233"/>
        <v>0</v>
      </c>
      <c r="DH102" s="504">
        <f t="shared" si="233"/>
        <v>0</v>
      </c>
      <c r="DI102" s="504">
        <f t="shared" si="233"/>
        <v>0</v>
      </c>
      <c r="DJ102" s="504">
        <f t="shared" si="233"/>
        <v>0</v>
      </c>
      <c r="DK102" s="504">
        <f t="shared" si="233"/>
        <v>0</v>
      </c>
      <c r="DL102" s="504">
        <f t="shared" si="233"/>
        <v>0</v>
      </c>
      <c r="DM102" s="504">
        <f t="shared" si="233"/>
        <v>0</v>
      </c>
      <c r="DN102" s="504">
        <f t="shared" si="233"/>
        <v>0</v>
      </c>
      <c r="DO102" s="504">
        <f t="shared" si="233"/>
        <v>0</v>
      </c>
      <c r="DP102" s="504">
        <f t="shared" si="233"/>
        <v>0</v>
      </c>
      <c r="DQ102" s="504">
        <f>SUM(DQ103:DQ105)</f>
        <v>0</v>
      </c>
    </row>
    <row r="103" spans="1:121" ht="27.6" outlineLevel="1">
      <c r="A103" s="507" t="s">
        <v>2</v>
      </c>
      <c r="B103" s="508" t="s">
        <v>300</v>
      </c>
      <c r="C103" s="509"/>
      <c r="D103" s="510"/>
      <c r="E103" s="510"/>
      <c r="F103" s="510"/>
      <c r="G103" s="511">
        <f>C103+D103-E103+F103</f>
        <v>0</v>
      </c>
      <c r="H103" s="510"/>
      <c r="I103" s="510"/>
      <c r="J103" s="510"/>
      <c r="K103" s="510"/>
      <c r="L103" s="510"/>
      <c r="M103" s="510"/>
      <c r="N103" s="511">
        <f>H103+I103-J103+K103-L103+M103</f>
        <v>0</v>
      </c>
      <c r="O103" s="510"/>
      <c r="P103" s="510"/>
      <c r="R103" s="510"/>
      <c r="S103" s="510"/>
      <c r="T103" s="510"/>
      <c r="U103" s="510"/>
      <c r="V103" s="511">
        <f>R103+S103-T103+U103</f>
        <v>0</v>
      </c>
      <c r="W103" s="510"/>
      <c r="X103" s="510"/>
      <c r="Y103" s="510"/>
      <c r="Z103" s="510"/>
      <c r="AA103" s="510"/>
      <c r="AB103" s="510"/>
      <c r="AC103" s="511">
        <f>W103+X103-Y103+Z103-AA103+AB103</f>
        <v>0</v>
      </c>
      <c r="AD103" s="510"/>
      <c r="AE103" s="510"/>
      <c r="AG103" s="510"/>
      <c r="AH103" s="510"/>
      <c r="AI103" s="510"/>
      <c r="AJ103" s="510"/>
      <c r="AK103" s="511">
        <f>AG103+AH103-AI103+AJ103</f>
        <v>0</v>
      </c>
      <c r="AL103" s="510"/>
      <c r="AM103" s="510"/>
      <c r="AN103" s="510"/>
      <c r="AO103" s="510"/>
      <c r="AP103" s="510"/>
      <c r="AQ103" s="510"/>
      <c r="AR103" s="511">
        <f>AL103+AM103-AN103+AO103-AP103+AQ103</f>
        <v>0</v>
      </c>
      <c r="AS103" s="510"/>
      <c r="AT103" s="510"/>
      <c r="AV103" s="510"/>
      <c r="AW103" s="510"/>
      <c r="AX103" s="510"/>
      <c r="AY103" s="510"/>
      <c r="AZ103" s="511">
        <f>AV103+AW103-AX103+AY103</f>
        <v>0</v>
      </c>
      <c r="BA103" s="510"/>
      <c r="BB103" s="510"/>
      <c r="BC103" s="510"/>
      <c r="BD103" s="510"/>
      <c r="BE103" s="510"/>
      <c r="BF103" s="510"/>
      <c r="BG103" s="511">
        <f>BA103+BB103-BC103+BD103-BE103+BF103</f>
        <v>0</v>
      </c>
      <c r="BH103" s="510"/>
      <c r="BI103" s="510"/>
      <c r="BK103" s="510"/>
      <c r="BL103" s="510"/>
      <c r="BM103" s="510"/>
      <c r="BN103" s="510"/>
      <c r="BO103" s="511">
        <f>BK103+BL103-BM103+BN103</f>
        <v>0</v>
      </c>
      <c r="BP103" s="510"/>
      <c r="BQ103" s="510"/>
      <c r="BR103" s="510"/>
      <c r="BS103" s="510"/>
      <c r="BT103" s="510"/>
      <c r="BU103" s="510"/>
      <c r="BV103" s="511">
        <f>BP103+BQ103-BR103+BS103-BT103+BU103</f>
        <v>0</v>
      </c>
      <c r="BW103" s="510"/>
      <c r="BX103" s="510"/>
      <c r="BZ103" s="510"/>
      <c r="CA103" s="510"/>
      <c r="CB103" s="510"/>
      <c r="CC103" s="510"/>
      <c r="CD103" s="511">
        <f>BZ103+CA103-CB103+CC103</f>
        <v>0</v>
      </c>
      <c r="CE103" s="510"/>
      <c r="CF103" s="510"/>
      <c r="CG103" s="510"/>
      <c r="CH103" s="510"/>
      <c r="CI103" s="510"/>
      <c r="CJ103" s="510"/>
      <c r="CK103" s="511">
        <f>CE103+CF103-CG103+CH103-CI103+CJ103</f>
        <v>0</v>
      </c>
      <c r="CL103" s="510"/>
      <c r="CM103" s="510"/>
      <c r="CO103" s="510"/>
      <c r="CP103" s="510"/>
      <c r="CQ103" s="510"/>
      <c r="CR103" s="510"/>
      <c r="CS103" s="511">
        <f>CO103+CP103-CQ103+CR103</f>
        <v>0</v>
      </c>
      <c r="CT103" s="510"/>
      <c r="CU103" s="510"/>
      <c r="CV103" s="510"/>
      <c r="CW103" s="510"/>
      <c r="CX103" s="510"/>
      <c r="CY103" s="510"/>
      <c r="CZ103" s="511">
        <f>CT103+CU103-CV103+CW103-CX103+CY103</f>
        <v>0</v>
      </c>
      <c r="DA103" s="510"/>
      <c r="DB103" s="510"/>
      <c r="DD103" s="510"/>
      <c r="DE103" s="510"/>
      <c r="DF103" s="510"/>
      <c r="DG103" s="510"/>
      <c r="DH103" s="511">
        <f>DD103+DE103-DF103+DG103</f>
        <v>0</v>
      </c>
      <c r="DI103" s="510"/>
      <c r="DJ103" s="510"/>
      <c r="DK103" s="510"/>
      <c r="DL103" s="510"/>
      <c r="DM103" s="510"/>
      <c r="DN103" s="510"/>
      <c r="DO103" s="511">
        <f>DI103+DJ103-DK103+DL103-DM103+DN103</f>
        <v>0</v>
      </c>
      <c r="DP103" s="510"/>
      <c r="DQ103" s="510"/>
    </row>
    <row r="104" spans="1:121" outlineLevel="1">
      <c r="A104" s="514" t="s">
        <v>3</v>
      </c>
      <c r="B104" s="515" t="s">
        <v>301</v>
      </c>
      <c r="C104" s="516"/>
      <c r="D104" s="517"/>
      <c r="E104" s="517"/>
      <c r="F104" s="517"/>
      <c r="G104" s="504">
        <f>C104+D104-E104+F104</f>
        <v>0</v>
      </c>
      <c r="H104" s="517"/>
      <c r="I104" s="517"/>
      <c r="J104" s="517"/>
      <c r="K104" s="517"/>
      <c r="L104" s="517"/>
      <c r="M104" s="517"/>
      <c r="N104" s="511">
        <f>H104+I104-J104+K104-L104+M104</f>
        <v>0</v>
      </c>
      <c r="O104" s="517"/>
      <c r="P104" s="517"/>
      <c r="R104" s="517"/>
      <c r="S104" s="517"/>
      <c r="T104" s="517"/>
      <c r="U104" s="517"/>
      <c r="V104" s="504">
        <f>R104+S104-T104+U104</f>
        <v>0</v>
      </c>
      <c r="W104" s="517"/>
      <c r="X104" s="517"/>
      <c r="Y104" s="517"/>
      <c r="Z104" s="517"/>
      <c r="AA104" s="517"/>
      <c r="AB104" s="517"/>
      <c r="AC104" s="511">
        <f>W104+X104-Y104+Z104-AA104+AB104</f>
        <v>0</v>
      </c>
      <c r="AD104" s="517"/>
      <c r="AE104" s="517"/>
      <c r="AG104" s="517"/>
      <c r="AH104" s="517"/>
      <c r="AI104" s="517"/>
      <c r="AJ104" s="517"/>
      <c r="AK104" s="504">
        <f>AG104+AH104-AI104+AJ104</f>
        <v>0</v>
      </c>
      <c r="AL104" s="517"/>
      <c r="AM104" s="517"/>
      <c r="AN104" s="517"/>
      <c r="AO104" s="517"/>
      <c r="AP104" s="517"/>
      <c r="AQ104" s="517"/>
      <c r="AR104" s="511">
        <f>AL104+AM104-AN104+AO104-AP104+AQ104</f>
        <v>0</v>
      </c>
      <c r="AS104" s="517"/>
      <c r="AT104" s="517"/>
      <c r="AV104" s="517"/>
      <c r="AW104" s="517"/>
      <c r="AX104" s="517"/>
      <c r="AY104" s="517"/>
      <c r="AZ104" s="504">
        <f>AV104+AW104-AX104+AY104</f>
        <v>0</v>
      </c>
      <c r="BA104" s="517"/>
      <c r="BB104" s="517"/>
      <c r="BC104" s="517"/>
      <c r="BD104" s="517"/>
      <c r="BE104" s="517"/>
      <c r="BF104" s="517"/>
      <c r="BG104" s="511">
        <f>BA104+BB104-BC104+BD104-BE104+BF104</f>
        <v>0</v>
      </c>
      <c r="BH104" s="517"/>
      <c r="BI104" s="517"/>
      <c r="BK104" s="517"/>
      <c r="BL104" s="517"/>
      <c r="BM104" s="517"/>
      <c r="BN104" s="517"/>
      <c r="BO104" s="504">
        <f>BK104+BL104-BM104+BN104</f>
        <v>0</v>
      </c>
      <c r="BP104" s="517"/>
      <c r="BQ104" s="517"/>
      <c r="BR104" s="517"/>
      <c r="BS104" s="517"/>
      <c r="BT104" s="517"/>
      <c r="BU104" s="517"/>
      <c r="BV104" s="511">
        <f>BP104+BQ104-BR104+BS104-BT104+BU104</f>
        <v>0</v>
      </c>
      <c r="BW104" s="517"/>
      <c r="BX104" s="517"/>
      <c r="BZ104" s="517"/>
      <c r="CA104" s="517"/>
      <c r="CB104" s="517"/>
      <c r="CC104" s="517"/>
      <c r="CD104" s="504">
        <f>BZ104+CA104-CB104+CC104</f>
        <v>0</v>
      </c>
      <c r="CE104" s="517"/>
      <c r="CF104" s="517"/>
      <c r="CG104" s="517"/>
      <c r="CH104" s="517"/>
      <c r="CI104" s="517"/>
      <c r="CJ104" s="517"/>
      <c r="CK104" s="511">
        <f>CE104+CF104-CG104+CH104-CI104+CJ104</f>
        <v>0</v>
      </c>
      <c r="CL104" s="517"/>
      <c r="CM104" s="517"/>
      <c r="CO104" s="517"/>
      <c r="CP104" s="517"/>
      <c r="CQ104" s="517"/>
      <c r="CR104" s="517"/>
      <c r="CS104" s="504">
        <f>CO104+CP104-CQ104+CR104</f>
        <v>0</v>
      </c>
      <c r="CT104" s="517"/>
      <c r="CU104" s="517"/>
      <c r="CV104" s="517"/>
      <c r="CW104" s="517"/>
      <c r="CX104" s="517"/>
      <c r="CY104" s="517"/>
      <c r="CZ104" s="511">
        <f>CT104+CU104-CV104+CW104-CX104+CY104</f>
        <v>0</v>
      </c>
      <c r="DA104" s="517"/>
      <c r="DB104" s="517"/>
      <c r="DD104" s="517"/>
      <c r="DE104" s="517"/>
      <c r="DF104" s="517"/>
      <c r="DG104" s="517"/>
      <c r="DH104" s="504">
        <f>DD104+DE104-DF104+DG104</f>
        <v>0</v>
      </c>
      <c r="DI104" s="517"/>
      <c r="DJ104" s="517"/>
      <c r="DK104" s="517"/>
      <c r="DL104" s="517"/>
      <c r="DM104" s="517"/>
      <c r="DN104" s="517"/>
      <c r="DO104" s="511">
        <f>DI104+DJ104-DK104+DL104-DM104+DN104</f>
        <v>0</v>
      </c>
      <c r="DP104" s="517"/>
      <c r="DQ104" s="517"/>
    </row>
    <row r="105" spans="1:121" outlineLevel="1">
      <c r="A105" s="514" t="s">
        <v>4</v>
      </c>
      <c r="B105" s="515" t="s">
        <v>302</v>
      </c>
      <c r="C105" s="516"/>
      <c r="D105" s="517"/>
      <c r="E105" s="517"/>
      <c r="F105" s="517"/>
      <c r="G105" s="504">
        <f>C105+D105-E105+F105</f>
        <v>0</v>
      </c>
      <c r="H105" s="517"/>
      <c r="I105" s="517"/>
      <c r="J105" s="517"/>
      <c r="K105" s="517"/>
      <c r="L105" s="517"/>
      <c r="M105" s="517"/>
      <c r="N105" s="511">
        <f>H105+I105-J105+K105-L105+M105</f>
        <v>0</v>
      </c>
      <c r="O105" s="517"/>
      <c r="P105" s="517"/>
      <c r="R105" s="517"/>
      <c r="S105" s="517"/>
      <c r="T105" s="517"/>
      <c r="U105" s="517"/>
      <c r="V105" s="504">
        <f>R105+S105-T105+U105</f>
        <v>0</v>
      </c>
      <c r="W105" s="517"/>
      <c r="X105" s="517"/>
      <c r="Y105" s="517"/>
      <c r="Z105" s="517"/>
      <c r="AA105" s="517"/>
      <c r="AB105" s="517"/>
      <c r="AC105" s="511">
        <f>W105+X105-Y105+Z105-AA105+AB105</f>
        <v>0</v>
      </c>
      <c r="AD105" s="517"/>
      <c r="AE105" s="517"/>
      <c r="AG105" s="517"/>
      <c r="AH105" s="517"/>
      <c r="AI105" s="517"/>
      <c r="AJ105" s="517"/>
      <c r="AK105" s="504">
        <f>AG105+AH105-AI105+AJ105</f>
        <v>0</v>
      </c>
      <c r="AL105" s="517"/>
      <c r="AM105" s="517"/>
      <c r="AN105" s="517"/>
      <c r="AO105" s="517"/>
      <c r="AP105" s="517"/>
      <c r="AQ105" s="517"/>
      <c r="AR105" s="511">
        <f>AL105+AM105-AN105+AO105-AP105+AQ105</f>
        <v>0</v>
      </c>
      <c r="AS105" s="517"/>
      <c r="AT105" s="517"/>
      <c r="AV105" s="517"/>
      <c r="AW105" s="517"/>
      <c r="AX105" s="517"/>
      <c r="AY105" s="517"/>
      <c r="AZ105" s="504">
        <f>AV105+AW105-AX105+AY105</f>
        <v>0</v>
      </c>
      <c r="BA105" s="517"/>
      <c r="BB105" s="517"/>
      <c r="BC105" s="517"/>
      <c r="BD105" s="517"/>
      <c r="BE105" s="517"/>
      <c r="BF105" s="517"/>
      <c r="BG105" s="511">
        <f>BA105+BB105-BC105+BD105-BE105+BF105</f>
        <v>0</v>
      </c>
      <c r="BH105" s="517"/>
      <c r="BI105" s="517"/>
      <c r="BK105" s="517"/>
      <c r="BL105" s="517"/>
      <c r="BM105" s="517"/>
      <c r="BN105" s="517"/>
      <c r="BO105" s="504">
        <f>BK105+BL105-BM105+BN105</f>
        <v>0</v>
      </c>
      <c r="BP105" s="517"/>
      <c r="BQ105" s="517"/>
      <c r="BR105" s="517"/>
      <c r="BS105" s="517"/>
      <c r="BT105" s="517"/>
      <c r="BU105" s="517"/>
      <c r="BV105" s="511">
        <f>BP105+BQ105-BR105+BS105-BT105+BU105</f>
        <v>0</v>
      </c>
      <c r="BW105" s="517"/>
      <c r="BX105" s="517"/>
      <c r="BZ105" s="517"/>
      <c r="CA105" s="517"/>
      <c r="CB105" s="517"/>
      <c r="CC105" s="517"/>
      <c r="CD105" s="504">
        <f>BZ105+CA105-CB105+CC105</f>
        <v>0</v>
      </c>
      <c r="CE105" s="517"/>
      <c r="CF105" s="517"/>
      <c r="CG105" s="517"/>
      <c r="CH105" s="517"/>
      <c r="CI105" s="517"/>
      <c r="CJ105" s="517"/>
      <c r="CK105" s="511">
        <f>CE105+CF105-CG105+CH105-CI105+CJ105</f>
        <v>0</v>
      </c>
      <c r="CL105" s="517"/>
      <c r="CM105" s="517"/>
      <c r="CO105" s="517"/>
      <c r="CP105" s="517"/>
      <c r="CQ105" s="517"/>
      <c r="CR105" s="517"/>
      <c r="CS105" s="504">
        <f>CO105+CP105-CQ105+CR105</f>
        <v>0</v>
      </c>
      <c r="CT105" s="517"/>
      <c r="CU105" s="517"/>
      <c r="CV105" s="517"/>
      <c r="CW105" s="517"/>
      <c r="CX105" s="517"/>
      <c r="CY105" s="517"/>
      <c r="CZ105" s="511">
        <f>CT105+CU105-CV105+CW105-CX105+CY105</f>
        <v>0</v>
      </c>
      <c r="DA105" s="517"/>
      <c r="DB105" s="517"/>
      <c r="DD105" s="517"/>
      <c r="DE105" s="517"/>
      <c r="DF105" s="517"/>
      <c r="DG105" s="517"/>
      <c r="DH105" s="504">
        <f>DD105+DE105-DF105+DG105</f>
        <v>0</v>
      </c>
      <c r="DI105" s="517"/>
      <c r="DJ105" s="517"/>
      <c r="DK105" s="517"/>
      <c r="DL105" s="517"/>
      <c r="DM105" s="517"/>
      <c r="DN105" s="517"/>
      <c r="DO105" s="511">
        <f>DI105+DJ105-DK105+DL105-DM105+DN105</f>
        <v>0</v>
      </c>
      <c r="DP105" s="517"/>
      <c r="DQ105" s="517"/>
    </row>
    <row r="106" spans="1:121" outlineLevel="1">
      <c r="A106" s="502" t="s">
        <v>227</v>
      </c>
      <c r="B106" s="503" t="s">
        <v>303</v>
      </c>
      <c r="C106" s="504">
        <f>SUM(C107:C110)</f>
        <v>0</v>
      </c>
      <c r="D106" s="504">
        <f t="shared" ref="D106:AE106" si="234">SUM(D107:D110)</f>
        <v>0</v>
      </c>
      <c r="E106" s="504">
        <f t="shared" si="234"/>
        <v>0</v>
      </c>
      <c r="F106" s="504">
        <f t="shared" si="234"/>
        <v>0</v>
      </c>
      <c r="G106" s="504">
        <f t="shared" si="234"/>
        <v>0</v>
      </c>
      <c r="H106" s="504">
        <f t="shared" si="234"/>
        <v>0</v>
      </c>
      <c r="I106" s="504">
        <f t="shared" si="234"/>
        <v>0</v>
      </c>
      <c r="J106" s="504">
        <f t="shared" si="234"/>
        <v>0</v>
      </c>
      <c r="K106" s="504">
        <f t="shared" si="234"/>
        <v>0</v>
      </c>
      <c r="L106" s="504">
        <f t="shared" si="234"/>
        <v>0</v>
      </c>
      <c r="M106" s="504">
        <f t="shared" si="234"/>
        <v>0</v>
      </c>
      <c r="N106" s="504">
        <f t="shared" si="234"/>
        <v>0</v>
      </c>
      <c r="O106" s="504">
        <f t="shared" si="234"/>
        <v>0</v>
      </c>
      <c r="P106" s="504">
        <f t="shared" si="234"/>
        <v>0</v>
      </c>
      <c r="R106" s="504">
        <f t="shared" si="234"/>
        <v>0</v>
      </c>
      <c r="S106" s="504">
        <f t="shared" si="234"/>
        <v>0</v>
      </c>
      <c r="T106" s="504">
        <f t="shared" si="234"/>
        <v>0</v>
      </c>
      <c r="U106" s="504">
        <f t="shared" si="234"/>
        <v>0</v>
      </c>
      <c r="V106" s="504">
        <f t="shared" si="234"/>
        <v>0</v>
      </c>
      <c r="W106" s="504">
        <f t="shared" si="234"/>
        <v>0</v>
      </c>
      <c r="X106" s="504">
        <f t="shared" si="234"/>
        <v>0</v>
      </c>
      <c r="Y106" s="504">
        <f t="shared" si="234"/>
        <v>0</v>
      </c>
      <c r="Z106" s="504">
        <f t="shared" si="234"/>
        <v>0</v>
      </c>
      <c r="AA106" s="504">
        <f t="shared" si="234"/>
        <v>0</v>
      </c>
      <c r="AB106" s="504">
        <f t="shared" si="234"/>
        <v>0</v>
      </c>
      <c r="AC106" s="504">
        <f t="shared" si="234"/>
        <v>0</v>
      </c>
      <c r="AD106" s="504">
        <f t="shared" si="234"/>
        <v>0</v>
      </c>
      <c r="AE106" s="504">
        <f t="shared" si="234"/>
        <v>0</v>
      </c>
      <c r="AG106" s="504">
        <f t="shared" ref="AG106:AT106" si="235">SUM(AG107:AG110)</f>
        <v>0</v>
      </c>
      <c r="AH106" s="504">
        <f t="shared" si="235"/>
        <v>0</v>
      </c>
      <c r="AI106" s="504">
        <f t="shared" si="235"/>
        <v>0</v>
      </c>
      <c r="AJ106" s="504">
        <f t="shared" si="235"/>
        <v>0</v>
      </c>
      <c r="AK106" s="504">
        <f t="shared" si="235"/>
        <v>0</v>
      </c>
      <c r="AL106" s="504">
        <f t="shared" si="235"/>
        <v>0</v>
      </c>
      <c r="AM106" s="504">
        <f t="shared" si="235"/>
        <v>0</v>
      </c>
      <c r="AN106" s="504">
        <f t="shared" si="235"/>
        <v>0</v>
      </c>
      <c r="AO106" s="504">
        <f t="shared" si="235"/>
        <v>0</v>
      </c>
      <c r="AP106" s="504">
        <f t="shared" si="235"/>
        <v>0</v>
      </c>
      <c r="AQ106" s="504">
        <f t="shared" si="235"/>
        <v>0</v>
      </c>
      <c r="AR106" s="504">
        <f t="shared" si="235"/>
        <v>0</v>
      </c>
      <c r="AS106" s="504">
        <f t="shared" si="235"/>
        <v>0</v>
      </c>
      <c r="AT106" s="504">
        <f t="shared" si="235"/>
        <v>0</v>
      </c>
      <c r="AV106" s="504">
        <f t="shared" ref="AV106:BI106" si="236">SUM(AV107:AV110)</f>
        <v>0</v>
      </c>
      <c r="AW106" s="504">
        <f t="shared" si="236"/>
        <v>0</v>
      </c>
      <c r="AX106" s="504">
        <f t="shared" si="236"/>
        <v>0</v>
      </c>
      <c r="AY106" s="504">
        <f t="shared" si="236"/>
        <v>0</v>
      </c>
      <c r="AZ106" s="504">
        <f t="shared" si="236"/>
        <v>0</v>
      </c>
      <c r="BA106" s="504">
        <f t="shared" si="236"/>
        <v>0</v>
      </c>
      <c r="BB106" s="504">
        <f t="shared" si="236"/>
        <v>0</v>
      </c>
      <c r="BC106" s="504">
        <f t="shared" si="236"/>
        <v>0</v>
      </c>
      <c r="BD106" s="504">
        <f t="shared" si="236"/>
        <v>0</v>
      </c>
      <c r="BE106" s="504">
        <f t="shared" si="236"/>
        <v>0</v>
      </c>
      <c r="BF106" s="504">
        <f t="shared" si="236"/>
        <v>0</v>
      </c>
      <c r="BG106" s="504">
        <f t="shared" si="236"/>
        <v>0</v>
      </c>
      <c r="BH106" s="504">
        <f t="shared" si="236"/>
        <v>0</v>
      </c>
      <c r="BI106" s="504">
        <f t="shared" si="236"/>
        <v>0</v>
      </c>
      <c r="BK106" s="504">
        <f t="shared" ref="BK106:BX106" si="237">SUM(BK107:BK110)</f>
        <v>0</v>
      </c>
      <c r="BL106" s="504">
        <f t="shared" si="237"/>
        <v>0</v>
      </c>
      <c r="BM106" s="504">
        <f t="shared" si="237"/>
        <v>0</v>
      </c>
      <c r="BN106" s="504">
        <f t="shared" si="237"/>
        <v>0</v>
      </c>
      <c r="BO106" s="504">
        <f t="shared" si="237"/>
        <v>0</v>
      </c>
      <c r="BP106" s="504">
        <f t="shared" si="237"/>
        <v>0</v>
      </c>
      <c r="BQ106" s="504">
        <f t="shared" si="237"/>
        <v>0</v>
      </c>
      <c r="BR106" s="504">
        <f t="shared" si="237"/>
        <v>0</v>
      </c>
      <c r="BS106" s="504">
        <f t="shared" si="237"/>
        <v>0</v>
      </c>
      <c r="BT106" s="504">
        <f t="shared" si="237"/>
        <v>0</v>
      </c>
      <c r="BU106" s="504">
        <f t="shared" si="237"/>
        <v>0</v>
      </c>
      <c r="BV106" s="504">
        <f t="shared" si="237"/>
        <v>0</v>
      </c>
      <c r="BW106" s="504">
        <f t="shared" si="237"/>
        <v>0</v>
      </c>
      <c r="BX106" s="504">
        <f t="shared" si="237"/>
        <v>0</v>
      </c>
      <c r="BZ106" s="504">
        <f t="shared" ref="BZ106:CM106" si="238">SUM(BZ107:BZ110)</f>
        <v>0</v>
      </c>
      <c r="CA106" s="504">
        <f t="shared" si="238"/>
        <v>0</v>
      </c>
      <c r="CB106" s="504">
        <f t="shared" si="238"/>
        <v>0</v>
      </c>
      <c r="CC106" s="504">
        <f t="shared" si="238"/>
        <v>0</v>
      </c>
      <c r="CD106" s="504">
        <f t="shared" si="238"/>
        <v>0</v>
      </c>
      <c r="CE106" s="504">
        <f t="shared" si="238"/>
        <v>0</v>
      </c>
      <c r="CF106" s="504">
        <f t="shared" si="238"/>
        <v>0</v>
      </c>
      <c r="CG106" s="504">
        <f t="shared" si="238"/>
        <v>0</v>
      </c>
      <c r="CH106" s="504">
        <f t="shared" si="238"/>
        <v>0</v>
      </c>
      <c r="CI106" s="504">
        <f t="shared" si="238"/>
        <v>0</v>
      </c>
      <c r="CJ106" s="504">
        <f t="shared" si="238"/>
        <v>0</v>
      </c>
      <c r="CK106" s="504">
        <f t="shared" si="238"/>
        <v>0</v>
      </c>
      <c r="CL106" s="504">
        <f t="shared" si="238"/>
        <v>0</v>
      </c>
      <c r="CM106" s="504">
        <f t="shared" si="238"/>
        <v>0</v>
      </c>
      <c r="CO106" s="504">
        <f t="shared" ref="CO106:DB106" si="239">SUM(CO107:CO110)</f>
        <v>0</v>
      </c>
      <c r="CP106" s="504">
        <f t="shared" si="239"/>
        <v>0</v>
      </c>
      <c r="CQ106" s="504">
        <f t="shared" si="239"/>
        <v>0</v>
      </c>
      <c r="CR106" s="504">
        <f t="shared" si="239"/>
        <v>0</v>
      </c>
      <c r="CS106" s="504">
        <f t="shared" si="239"/>
        <v>0</v>
      </c>
      <c r="CT106" s="504">
        <f t="shared" si="239"/>
        <v>0</v>
      </c>
      <c r="CU106" s="504">
        <f t="shared" si="239"/>
        <v>0</v>
      </c>
      <c r="CV106" s="504">
        <f t="shared" si="239"/>
        <v>0</v>
      </c>
      <c r="CW106" s="504">
        <f t="shared" si="239"/>
        <v>0</v>
      </c>
      <c r="CX106" s="504">
        <f t="shared" si="239"/>
        <v>0</v>
      </c>
      <c r="CY106" s="504">
        <f t="shared" si="239"/>
        <v>0</v>
      </c>
      <c r="CZ106" s="504">
        <f t="shared" si="239"/>
        <v>0</v>
      </c>
      <c r="DA106" s="504">
        <f t="shared" si="239"/>
        <v>0</v>
      </c>
      <c r="DB106" s="504">
        <f t="shared" si="239"/>
        <v>0</v>
      </c>
      <c r="DD106" s="504">
        <f t="shared" ref="DD106:DQ106" si="240">SUM(DD107:DD110)</f>
        <v>0</v>
      </c>
      <c r="DE106" s="504">
        <f t="shared" si="240"/>
        <v>0</v>
      </c>
      <c r="DF106" s="504">
        <f t="shared" si="240"/>
        <v>0</v>
      </c>
      <c r="DG106" s="504">
        <f t="shared" si="240"/>
        <v>0</v>
      </c>
      <c r="DH106" s="504">
        <f t="shared" si="240"/>
        <v>0</v>
      </c>
      <c r="DI106" s="504">
        <f t="shared" si="240"/>
        <v>0</v>
      </c>
      <c r="DJ106" s="504">
        <f t="shared" si="240"/>
        <v>0</v>
      </c>
      <c r="DK106" s="504">
        <f t="shared" si="240"/>
        <v>0</v>
      </c>
      <c r="DL106" s="504">
        <f t="shared" si="240"/>
        <v>0</v>
      </c>
      <c r="DM106" s="504">
        <f t="shared" si="240"/>
        <v>0</v>
      </c>
      <c r="DN106" s="504">
        <f t="shared" si="240"/>
        <v>0</v>
      </c>
      <c r="DO106" s="504">
        <f t="shared" si="240"/>
        <v>0</v>
      </c>
      <c r="DP106" s="504">
        <f t="shared" si="240"/>
        <v>0</v>
      </c>
      <c r="DQ106" s="504">
        <f t="shared" si="240"/>
        <v>0</v>
      </c>
    </row>
    <row r="107" spans="1:121" ht="27.6" outlineLevel="1">
      <c r="A107" s="514" t="s">
        <v>2</v>
      </c>
      <c r="B107" s="515" t="s">
        <v>304</v>
      </c>
      <c r="C107" s="516"/>
      <c r="D107" s="517"/>
      <c r="E107" s="517"/>
      <c r="F107" s="517"/>
      <c r="G107" s="504">
        <f>C107+D107-E107+F107</f>
        <v>0</v>
      </c>
      <c r="H107" s="517"/>
      <c r="I107" s="517"/>
      <c r="J107" s="517"/>
      <c r="K107" s="517"/>
      <c r="L107" s="517"/>
      <c r="M107" s="517"/>
      <c r="N107" s="511">
        <f>H107+I107-J107+K107-L107+M107</f>
        <v>0</v>
      </c>
      <c r="O107" s="517"/>
      <c r="P107" s="517"/>
      <c r="R107" s="517"/>
      <c r="S107" s="517"/>
      <c r="T107" s="517"/>
      <c r="U107" s="517"/>
      <c r="V107" s="504">
        <f>R107+S107-T107+U107</f>
        <v>0</v>
      </c>
      <c r="W107" s="517"/>
      <c r="X107" s="517"/>
      <c r="Y107" s="517"/>
      <c r="Z107" s="517"/>
      <c r="AA107" s="517"/>
      <c r="AB107" s="517"/>
      <c r="AC107" s="511">
        <f>W107+X107-Y107+Z107-AA107+AB107</f>
        <v>0</v>
      </c>
      <c r="AD107" s="517"/>
      <c r="AE107" s="517"/>
      <c r="AG107" s="517"/>
      <c r="AH107" s="517"/>
      <c r="AI107" s="517"/>
      <c r="AJ107" s="517"/>
      <c r="AK107" s="504">
        <f>AG107+AH107-AI107+AJ107</f>
        <v>0</v>
      </c>
      <c r="AL107" s="517"/>
      <c r="AM107" s="517"/>
      <c r="AN107" s="517"/>
      <c r="AO107" s="517"/>
      <c r="AP107" s="517"/>
      <c r="AQ107" s="517"/>
      <c r="AR107" s="511">
        <f>AL107+AM107-AN107+AO107-AP107+AQ107</f>
        <v>0</v>
      </c>
      <c r="AS107" s="517"/>
      <c r="AT107" s="517"/>
      <c r="AV107" s="517"/>
      <c r="AW107" s="517"/>
      <c r="AX107" s="517"/>
      <c r="AY107" s="517"/>
      <c r="AZ107" s="504">
        <f>AV107+AW107-AX107+AY107</f>
        <v>0</v>
      </c>
      <c r="BA107" s="517"/>
      <c r="BB107" s="517"/>
      <c r="BC107" s="517"/>
      <c r="BD107" s="517"/>
      <c r="BE107" s="517"/>
      <c r="BF107" s="517"/>
      <c r="BG107" s="511">
        <f>BA107+BB107-BC107+BD107-BE107+BF107</f>
        <v>0</v>
      </c>
      <c r="BH107" s="517"/>
      <c r="BI107" s="517"/>
      <c r="BK107" s="517"/>
      <c r="BL107" s="517"/>
      <c r="BM107" s="517"/>
      <c r="BN107" s="517"/>
      <c r="BO107" s="504">
        <f>BK107+BL107-BM107+BN107</f>
        <v>0</v>
      </c>
      <c r="BP107" s="517"/>
      <c r="BQ107" s="517"/>
      <c r="BR107" s="517"/>
      <c r="BS107" s="517"/>
      <c r="BT107" s="517"/>
      <c r="BU107" s="517"/>
      <c r="BV107" s="511">
        <f>BP107+BQ107-BR107+BS107-BT107+BU107</f>
        <v>0</v>
      </c>
      <c r="BW107" s="517"/>
      <c r="BX107" s="517"/>
      <c r="BZ107" s="517"/>
      <c r="CA107" s="517"/>
      <c r="CB107" s="517"/>
      <c r="CC107" s="517"/>
      <c r="CD107" s="504">
        <f>BZ107+CA107-CB107+CC107</f>
        <v>0</v>
      </c>
      <c r="CE107" s="517"/>
      <c r="CF107" s="517"/>
      <c r="CG107" s="517"/>
      <c r="CH107" s="517"/>
      <c r="CI107" s="517"/>
      <c r="CJ107" s="517"/>
      <c r="CK107" s="511">
        <f>CE107+CF107-CG107+CH107-CI107+CJ107</f>
        <v>0</v>
      </c>
      <c r="CL107" s="517"/>
      <c r="CM107" s="517"/>
      <c r="CO107" s="517"/>
      <c r="CP107" s="517"/>
      <c r="CQ107" s="517"/>
      <c r="CR107" s="517"/>
      <c r="CS107" s="504">
        <f>CO107+CP107-CQ107+CR107</f>
        <v>0</v>
      </c>
      <c r="CT107" s="517"/>
      <c r="CU107" s="517"/>
      <c r="CV107" s="517"/>
      <c r="CW107" s="517"/>
      <c r="CX107" s="517"/>
      <c r="CY107" s="517"/>
      <c r="CZ107" s="511">
        <f>CT107+CU107-CV107+CW107-CX107+CY107</f>
        <v>0</v>
      </c>
      <c r="DA107" s="517"/>
      <c r="DB107" s="517"/>
      <c r="DD107" s="517"/>
      <c r="DE107" s="517"/>
      <c r="DF107" s="517"/>
      <c r="DG107" s="517"/>
      <c r="DH107" s="504">
        <f>DD107+DE107-DF107+DG107</f>
        <v>0</v>
      </c>
      <c r="DI107" s="517"/>
      <c r="DJ107" s="517"/>
      <c r="DK107" s="517"/>
      <c r="DL107" s="517"/>
      <c r="DM107" s="517"/>
      <c r="DN107" s="517"/>
      <c r="DO107" s="511">
        <f>DI107+DJ107-DK107+DL107-DM107+DN107</f>
        <v>0</v>
      </c>
      <c r="DP107" s="517"/>
      <c r="DQ107" s="517"/>
    </row>
    <row r="108" spans="1:121" outlineLevel="1">
      <c r="A108" s="514" t="s">
        <v>3</v>
      </c>
      <c r="B108" s="515" t="s">
        <v>305</v>
      </c>
      <c r="C108" s="516"/>
      <c r="D108" s="517"/>
      <c r="E108" s="517"/>
      <c r="F108" s="517"/>
      <c r="G108" s="504">
        <f>C108+D108-E108+F108</f>
        <v>0</v>
      </c>
      <c r="H108" s="517"/>
      <c r="I108" s="517"/>
      <c r="J108" s="517"/>
      <c r="K108" s="517"/>
      <c r="L108" s="517"/>
      <c r="M108" s="517"/>
      <c r="N108" s="511">
        <f>H108+I108-J108+K108-L108+M108</f>
        <v>0</v>
      </c>
      <c r="O108" s="517"/>
      <c r="P108" s="517"/>
      <c r="R108" s="517"/>
      <c r="S108" s="517"/>
      <c r="T108" s="517"/>
      <c r="U108" s="517"/>
      <c r="V108" s="504">
        <f>R108+S108-T108+U108</f>
        <v>0</v>
      </c>
      <c r="W108" s="517"/>
      <c r="X108" s="517"/>
      <c r="Y108" s="517"/>
      <c r="Z108" s="517"/>
      <c r="AA108" s="517"/>
      <c r="AB108" s="517"/>
      <c r="AC108" s="511">
        <f>W108+X108-Y108+Z108-AA108+AB108</f>
        <v>0</v>
      </c>
      <c r="AD108" s="517"/>
      <c r="AE108" s="517"/>
      <c r="AG108" s="517"/>
      <c r="AH108" s="517"/>
      <c r="AI108" s="517"/>
      <c r="AJ108" s="517"/>
      <c r="AK108" s="504">
        <f>AG108+AH108-AI108+AJ108</f>
        <v>0</v>
      </c>
      <c r="AL108" s="517"/>
      <c r="AM108" s="517"/>
      <c r="AN108" s="517"/>
      <c r="AO108" s="517"/>
      <c r="AP108" s="517"/>
      <c r="AQ108" s="517"/>
      <c r="AR108" s="511">
        <f>AL108+AM108-AN108+AO108-AP108+AQ108</f>
        <v>0</v>
      </c>
      <c r="AS108" s="517"/>
      <c r="AT108" s="517"/>
      <c r="AV108" s="517"/>
      <c r="AW108" s="517"/>
      <c r="AX108" s="517"/>
      <c r="AY108" s="517"/>
      <c r="AZ108" s="504">
        <f>AV108+AW108-AX108+AY108</f>
        <v>0</v>
      </c>
      <c r="BA108" s="517"/>
      <c r="BB108" s="517"/>
      <c r="BC108" s="517"/>
      <c r="BD108" s="517"/>
      <c r="BE108" s="517"/>
      <c r="BF108" s="517"/>
      <c r="BG108" s="511">
        <f>BA108+BB108-BC108+BD108-BE108+BF108</f>
        <v>0</v>
      </c>
      <c r="BH108" s="517"/>
      <c r="BI108" s="517"/>
      <c r="BK108" s="517"/>
      <c r="BL108" s="517"/>
      <c r="BM108" s="517"/>
      <c r="BN108" s="517"/>
      <c r="BO108" s="504">
        <f>BK108+BL108-BM108+BN108</f>
        <v>0</v>
      </c>
      <c r="BP108" s="517"/>
      <c r="BQ108" s="517"/>
      <c r="BR108" s="517"/>
      <c r="BS108" s="517"/>
      <c r="BT108" s="517"/>
      <c r="BU108" s="517"/>
      <c r="BV108" s="511">
        <f>BP108+BQ108-BR108+BS108-BT108+BU108</f>
        <v>0</v>
      </c>
      <c r="BW108" s="517"/>
      <c r="BX108" s="517"/>
      <c r="BZ108" s="517"/>
      <c r="CA108" s="517"/>
      <c r="CB108" s="517"/>
      <c r="CC108" s="517"/>
      <c r="CD108" s="504">
        <f>BZ108+CA108-CB108+CC108</f>
        <v>0</v>
      </c>
      <c r="CE108" s="517"/>
      <c r="CF108" s="517"/>
      <c r="CG108" s="517"/>
      <c r="CH108" s="517"/>
      <c r="CI108" s="517"/>
      <c r="CJ108" s="517"/>
      <c r="CK108" s="511">
        <f>CE108+CF108-CG108+CH108-CI108+CJ108</f>
        <v>0</v>
      </c>
      <c r="CL108" s="517"/>
      <c r="CM108" s="517"/>
      <c r="CO108" s="517"/>
      <c r="CP108" s="517"/>
      <c r="CQ108" s="517"/>
      <c r="CR108" s="517"/>
      <c r="CS108" s="504">
        <f>CO108+CP108-CQ108+CR108</f>
        <v>0</v>
      </c>
      <c r="CT108" s="517"/>
      <c r="CU108" s="517"/>
      <c r="CV108" s="517"/>
      <c r="CW108" s="517"/>
      <c r="CX108" s="517"/>
      <c r="CY108" s="517"/>
      <c r="CZ108" s="511">
        <f>CT108+CU108-CV108+CW108-CX108+CY108</f>
        <v>0</v>
      </c>
      <c r="DA108" s="517"/>
      <c r="DB108" s="517"/>
      <c r="DD108" s="517"/>
      <c r="DE108" s="517"/>
      <c r="DF108" s="517"/>
      <c r="DG108" s="517"/>
      <c r="DH108" s="504">
        <f>DD108+DE108-DF108+DG108</f>
        <v>0</v>
      </c>
      <c r="DI108" s="517"/>
      <c r="DJ108" s="517"/>
      <c r="DK108" s="517"/>
      <c r="DL108" s="517"/>
      <c r="DM108" s="517"/>
      <c r="DN108" s="517"/>
      <c r="DO108" s="511">
        <f>DI108+DJ108-DK108+DL108-DM108+DN108</f>
        <v>0</v>
      </c>
      <c r="DP108" s="517"/>
      <c r="DQ108" s="517"/>
    </row>
    <row r="109" spans="1:121" outlineLevel="1">
      <c r="A109" s="514" t="s">
        <v>4</v>
      </c>
      <c r="B109" s="515" t="s">
        <v>306</v>
      </c>
      <c r="C109" s="516"/>
      <c r="D109" s="517"/>
      <c r="E109" s="517"/>
      <c r="F109" s="517"/>
      <c r="G109" s="504">
        <f>C109+D109-E109+F109</f>
        <v>0</v>
      </c>
      <c r="H109" s="517"/>
      <c r="I109" s="517"/>
      <c r="J109" s="517"/>
      <c r="K109" s="517"/>
      <c r="L109" s="517"/>
      <c r="M109" s="517"/>
      <c r="N109" s="511">
        <f>H109+I109-J109+K109-L109+M109</f>
        <v>0</v>
      </c>
      <c r="O109" s="517"/>
      <c r="P109" s="517"/>
      <c r="R109" s="517"/>
      <c r="S109" s="517"/>
      <c r="T109" s="517"/>
      <c r="U109" s="517"/>
      <c r="V109" s="504">
        <f>R109+S109-T109+U109</f>
        <v>0</v>
      </c>
      <c r="W109" s="517"/>
      <c r="X109" s="517"/>
      <c r="Y109" s="517"/>
      <c r="Z109" s="517"/>
      <c r="AA109" s="517"/>
      <c r="AB109" s="517"/>
      <c r="AC109" s="511">
        <f>W109+X109-Y109+Z109-AA109+AB109</f>
        <v>0</v>
      </c>
      <c r="AD109" s="517"/>
      <c r="AE109" s="517"/>
      <c r="AG109" s="517"/>
      <c r="AH109" s="517"/>
      <c r="AI109" s="517"/>
      <c r="AJ109" s="517"/>
      <c r="AK109" s="504">
        <f>AG109+AH109-AI109+AJ109</f>
        <v>0</v>
      </c>
      <c r="AL109" s="517"/>
      <c r="AM109" s="517"/>
      <c r="AN109" s="517"/>
      <c r="AO109" s="517"/>
      <c r="AP109" s="517"/>
      <c r="AQ109" s="517"/>
      <c r="AR109" s="511">
        <f>AL109+AM109-AN109+AO109-AP109+AQ109</f>
        <v>0</v>
      </c>
      <c r="AS109" s="517"/>
      <c r="AT109" s="517"/>
      <c r="AV109" s="517"/>
      <c r="AW109" s="517"/>
      <c r="AX109" s="517"/>
      <c r="AY109" s="517"/>
      <c r="AZ109" s="504">
        <f>AV109+AW109-AX109+AY109</f>
        <v>0</v>
      </c>
      <c r="BA109" s="517"/>
      <c r="BB109" s="517"/>
      <c r="BC109" s="517"/>
      <c r="BD109" s="517"/>
      <c r="BE109" s="517"/>
      <c r="BF109" s="517"/>
      <c r="BG109" s="511">
        <f>BA109+BB109-BC109+BD109-BE109+BF109</f>
        <v>0</v>
      </c>
      <c r="BH109" s="517"/>
      <c r="BI109" s="517"/>
      <c r="BK109" s="517"/>
      <c r="BL109" s="517"/>
      <c r="BM109" s="517"/>
      <c r="BN109" s="517"/>
      <c r="BO109" s="504">
        <f>BK109+BL109-BM109+BN109</f>
        <v>0</v>
      </c>
      <c r="BP109" s="517"/>
      <c r="BQ109" s="517"/>
      <c r="BR109" s="517"/>
      <c r="BS109" s="517"/>
      <c r="BT109" s="517"/>
      <c r="BU109" s="517"/>
      <c r="BV109" s="511">
        <f>BP109+BQ109-BR109+BS109-BT109+BU109</f>
        <v>0</v>
      </c>
      <c r="BW109" s="517"/>
      <c r="BX109" s="517"/>
      <c r="BZ109" s="517"/>
      <c r="CA109" s="517"/>
      <c r="CB109" s="517"/>
      <c r="CC109" s="517"/>
      <c r="CD109" s="504">
        <f>BZ109+CA109-CB109+CC109</f>
        <v>0</v>
      </c>
      <c r="CE109" s="517"/>
      <c r="CF109" s="517"/>
      <c r="CG109" s="517"/>
      <c r="CH109" s="517"/>
      <c r="CI109" s="517"/>
      <c r="CJ109" s="517"/>
      <c r="CK109" s="511">
        <f>CE109+CF109-CG109+CH109-CI109+CJ109</f>
        <v>0</v>
      </c>
      <c r="CL109" s="517"/>
      <c r="CM109" s="517"/>
      <c r="CO109" s="517"/>
      <c r="CP109" s="517"/>
      <c r="CQ109" s="517"/>
      <c r="CR109" s="517"/>
      <c r="CS109" s="504">
        <f>CO109+CP109-CQ109+CR109</f>
        <v>0</v>
      </c>
      <c r="CT109" s="517"/>
      <c r="CU109" s="517"/>
      <c r="CV109" s="517"/>
      <c r="CW109" s="517"/>
      <c r="CX109" s="517"/>
      <c r="CY109" s="517"/>
      <c r="CZ109" s="511">
        <f>CT109+CU109-CV109+CW109-CX109+CY109</f>
        <v>0</v>
      </c>
      <c r="DA109" s="517"/>
      <c r="DB109" s="517"/>
      <c r="DD109" s="517"/>
      <c r="DE109" s="517"/>
      <c r="DF109" s="517"/>
      <c r="DG109" s="517"/>
      <c r="DH109" s="504">
        <f>DD109+DE109-DF109+DG109</f>
        <v>0</v>
      </c>
      <c r="DI109" s="517"/>
      <c r="DJ109" s="517"/>
      <c r="DK109" s="517"/>
      <c r="DL109" s="517"/>
      <c r="DM109" s="517"/>
      <c r="DN109" s="517"/>
      <c r="DO109" s="511">
        <f>DI109+DJ109-DK109+DL109-DM109+DN109</f>
        <v>0</v>
      </c>
      <c r="DP109" s="517"/>
      <c r="DQ109" s="517"/>
    </row>
    <row r="110" spans="1:121" outlineLevel="1">
      <c r="A110" s="514" t="s">
        <v>11</v>
      </c>
      <c r="B110" s="515" t="s">
        <v>307</v>
      </c>
      <c r="C110" s="516"/>
      <c r="D110" s="517"/>
      <c r="E110" s="517"/>
      <c r="F110" s="517"/>
      <c r="G110" s="504">
        <f>C110+D110-E110+F110</f>
        <v>0</v>
      </c>
      <c r="H110" s="517"/>
      <c r="I110" s="517"/>
      <c r="J110" s="517"/>
      <c r="K110" s="517"/>
      <c r="L110" s="517"/>
      <c r="M110" s="517"/>
      <c r="N110" s="511">
        <f>H110+I110-J110+K110-L110+M110</f>
        <v>0</v>
      </c>
      <c r="O110" s="517"/>
      <c r="P110" s="517"/>
      <c r="R110" s="517"/>
      <c r="S110" s="517"/>
      <c r="T110" s="517"/>
      <c r="U110" s="517"/>
      <c r="V110" s="504">
        <f>R110+S110-T110+U110</f>
        <v>0</v>
      </c>
      <c r="W110" s="517"/>
      <c r="X110" s="517"/>
      <c r="Y110" s="517"/>
      <c r="Z110" s="517"/>
      <c r="AA110" s="517"/>
      <c r="AB110" s="517"/>
      <c r="AC110" s="511">
        <f>W110+X110-Y110+Z110-AA110+AB110</f>
        <v>0</v>
      </c>
      <c r="AD110" s="517"/>
      <c r="AE110" s="517"/>
      <c r="AG110" s="517"/>
      <c r="AH110" s="517"/>
      <c r="AI110" s="517"/>
      <c r="AJ110" s="517"/>
      <c r="AK110" s="504">
        <f>AG110+AH110-AI110+AJ110</f>
        <v>0</v>
      </c>
      <c r="AL110" s="517"/>
      <c r="AM110" s="517"/>
      <c r="AN110" s="517"/>
      <c r="AO110" s="517"/>
      <c r="AP110" s="517"/>
      <c r="AQ110" s="517"/>
      <c r="AR110" s="511">
        <f>AL110+AM110-AN110+AO110-AP110+AQ110</f>
        <v>0</v>
      </c>
      <c r="AS110" s="517"/>
      <c r="AT110" s="517"/>
      <c r="AV110" s="517"/>
      <c r="AW110" s="517"/>
      <c r="AX110" s="517"/>
      <c r="AY110" s="517"/>
      <c r="AZ110" s="504">
        <f>AV110+AW110-AX110+AY110</f>
        <v>0</v>
      </c>
      <c r="BA110" s="517"/>
      <c r="BB110" s="517"/>
      <c r="BC110" s="517"/>
      <c r="BD110" s="517"/>
      <c r="BE110" s="517"/>
      <c r="BF110" s="517"/>
      <c r="BG110" s="511">
        <f>BA110+BB110-BC110+BD110-BE110+BF110</f>
        <v>0</v>
      </c>
      <c r="BH110" s="517"/>
      <c r="BI110" s="517"/>
      <c r="BK110" s="517"/>
      <c r="BL110" s="517"/>
      <c r="BM110" s="517"/>
      <c r="BN110" s="517"/>
      <c r="BO110" s="504">
        <f>BK110+BL110-BM110+BN110</f>
        <v>0</v>
      </c>
      <c r="BP110" s="517"/>
      <c r="BQ110" s="517"/>
      <c r="BR110" s="517"/>
      <c r="BS110" s="517"/>
      <c r="BT110" s="517"/>
      <c r="BU110" s="517"/>
      <c r="BV110" s="511">
        <f>BP110+BQ110-BR110+BS110-BT110+BU110</f>
        <v>0</v>
      </c>
      <c r="BW110" s="517"/>
      <c r="BX110" s="517"/>
      <c r="BZ110" s="517"/>
      <c r="CA110" s="517"/>
      <c r="CB110" s="517"/>
      <c r="CC110" s="517"/>
      <c r="CD110" s="504">
        <f>BZ110+CA110-CB110+CC110</f>
        <v>0</v>
      </c>
      <c r="CE110" s="517"/>
      <c r="CF110" s="517"/>
      <c r="CG110" s="517"/>
      <c r="CH110" s="517"/>
      <c r="CI110" s="517"/>
      <c r="CJ110" s="517"/>
      <c r="CK110" s="511">
        <f>CE110+CF110-CG110+CH110-CI110+CJ110</f>
        <v>0</v>
      </c>
      <c r="CL110" s="517"/>
      <c r="CM110" s="517"/>
      <c r="CO110" s="517"/>
      <c r="CP110" s="517"/>
      <c r="CQ110" s="517"/>
      <c r="CR110" s="517"/>
      <c r="CS110" s="504">
        <f>CO110+CP110-CQ110+CR110</f>
        <v>0</v>
      </c>
      <c r="CT110" s="517"/>
      <c r="CU110" s="517"/>
      <c r="CV110" s="517"/>
      <c r="CW110" s="517"/>
      <c r="CX110" s="517"/>
      <c r="CY110" s="517"/>
      <c r="CZ110" s="511">
        <f>CT110+CU110-CV110+CW110-CX110+CY110</f>
        <v>0</v>
      </c>
      <c r="DA110" s="517"/>
      <c r="DB110" s="517"/>
      <c r="DD110" s="517"/>
      <c r="DE110" s="517"/>
      <c r="DF110" s="517"/>
      <c r="DG110" s="517"/>
      <c r="DH110" s="504">
        <f>DD110+DE110-DF110+DG110</f>
        <v>0</v>
      </c>
      <c r="DI110" s="517"/>
      <c r="DJ110" s="517"/>
      <c r="DK110" s="517"/>
      <c r="DL110" s="517"/>
      <c r="DM110" s="517"/>
      <c r="DN110" s="517"/>
      <c r="DO110" s="511">
        <f>DI110+DJ110-DK110+DL110-DM110+DN110</f>
        <v>0</v>
      </c>
      <c r="DP110" s="517"/>
      <c r="DQ110" s="517"/>
    </row>
    <row r="111" spans="1:121" ht="27.6" outlineLevel="1">
      <c r="A111" s="502" t="s">
        <v>229</v>
      </c>
      <c r="B111" s="503" t="s">
        <v>308</v>
      </c>
      <c r="C111" s="504">
        <f t="shared" ref="C111:AD111" si="241">SUM(C112:C117)</f>
        <v>0</v>
      </c>
      <c r="D111" s="504">
        <f t="shared" si="241"/>
        <v>0</v>
      </c>
      <c r="E111" s="504">
        <f t="shared" si="241"/>
        <v>0</v>
      </c>
      <c r="F111" s="504">
        <f t="shared" si="241"/>
        <v>0</v>
      </c>
      <c r="G111" s="504">
        <f t="shared" si="241"/>
        <v>0</v>
      </c>
      <c r="H111" s="504">
        <f t="shared" si="241"/>
        <v>0</v>
      </c>
      <c r="I111" s="504">
        <f t="shared" si="241"/>
        <v>0</v>
      </c>
      <c r="J111" s="504">
        <f t="shared" si="241"/>
        <v>0</v>
      </c>
      <c r="K111" s="504">
        <f t="shared" si="241"/>
        <v>0</v>
      </c>
      <c r="L111" s="504">
        <f t="shared" si="241"/>
        <v>0</v>
      </c>
      <c r="M111" s="504">
        <f t="shared" si="241"/>
        <v>0</v>
      </c>
      <c r="N111" s="504">
        <f t="shared" si="241"/>
        <v>0</v>
      </c>
      <c r="O111" s="504">
        <f t="shared" si="241"/>
        <v>0</v>
      </c>
      <c r="P111" s="504">
        <f t="shared" si="241"/>
        <v>0</v>
      </c>
      <c r="R111" s="504">
        <f t="shared" si="241"/>
        <v>0</v>
      </c>
      <c r="S111" s="504">
        <f t="shared" si="241"/>
        <v>0</v>
      </c>
      <c r="T111" s="504">
        <f t="shared" si="241"/>
        <v>0</v>
      </c>
      <c r="U111" s="504">
        <f t="shared" si="241"/>
        <v>0</v>
      </c>
      <c r="V111" s="504">
        <f t="shared" si="241"/>
        <v>0</v>
      </c>
      <c r="W111" s="504">
        <f t="shared" si="241"/>
        <v>0</v>
      </c>
      <c r="X111" s="504">
        <f t="shared" si="241"/>
        <v>0</v>
      </c>
      <c r="Y111" s="504">
        <f t="shared" si="241"/>
        <v>0</v>
      </c>
      <c r="Z111" s="504">
        <f t="shared" si="241"/>
        <v>0</v>
      </c>
      <c r="AA111" s="504">
        <f t="shared" si="241"/>
        <v>0</v>
      </c>
      <c r="AB111" s="504">
        <f t="shared" si="241"/>
        <v>0</v>
      </c>
      <c r="AC111" s="504">
        <f t="shared" si="241"/>
        <v>0</v>
      </c>
      <c r="AD111" s="504">
        <f t="shared" si="241"/>
        <v>0</v>
      </c>
      <c r="AE111" s="504">
        <f>SUM(AE112:AE117)</f>
        <v>0</v>
      </c>
      <c r="AG111" s="504">
        <f t="shared" ref="AG111:AS111" si="242">SUM(AG112:AG117)</f>
        <v>0</v>
      </c>
      <c r="AH111" s="504">
        <f t="shared" si="242"/>
        <v>0</v>
      </c>
      <c r="AI111" s="504">
        <f t="shared" si="242"/>
        <v>0</v>
      </c>
      <c r="AJ111" s="504">
        <f t="shared" si="242"/>
        <v>0</v>
      </c>
      <c r="AK111" s="504">
        <f t="shared" si="242"/>
        <v>0</v>
      </c>
      <c r="AL111" s="504">
        <f t="shared" si="242"/>
        <v>0</v>
      </c>
      <c r="AM111" s="504">
        <f t="shared" si="242"/>
        <v>0</v>
      </c>
      <c r="AN111" s="504">
        <f t="shared" si="242"/>
        <v>0</v>
      </c>
      <c r="AO111" s="504">
        <f t="shared" si="242"/>
        <v>0</v>
      </c>
      <c r="AP111" s="504">
        <f t="shared" si="242"/>
        <v>0</v>
      </c>
      <c r="AQ111" s="504">
        <f t="shared" si="242"/>
        <v>0</v>
      </c>
      <c r="AR111" s="504">
        <f t="shared" si="242"/>
        <v>0</v>
      </c>
      <c r="AS111" s="504">
        <f t="shared" si="242"/>
        <v>0</v>
      </c>
      <c r="AT111" s="504">
        <f>SUM(AT112:AT117)</f>
        <v>0</v>
      </c>
      <c r="AV111" s="504">
        <f t="shared" ref="AV111:BH111" si="243">SUM(AV112:AV117)</f>
        <v>0</v>
      </c>
      <c r="AW111" s="504">
        <f t="shared" si="243"/>
        <v>0</v>
      </c>
      <c r="AX111" s="504">
        <f t="shared" si="243"/>
        <v>0</v>
      </c>
      <c r="AY111" s="504">
        <f t="shared" si="243"/>
        <v>0</v>
      </c>
      <c r="AZ111" s="504">
        <f t="shared" si="243"/>
        <v>0</v>
      </c>
      <c r="BA111" s="504">
        <f t="shared" si="243"/>
        <v>0</v>
      </c>
      <c r="BB111" s="504">
        <f t="shared" si="243"/>
        <v>0</v>
      </c>
      <c r="BC111" s="504">
        <f t="shared" si="243"/>
        <v>0</v>
      </c>
      <c r="BD111" s="504">
        <f t="shared" si="243"/>
        <v>0</v>
      </c>
      <c r="BE111" s="504">
        <f t="shared" si="243"/>
        <v>0</v>
      </c>
      <c r="BF111" s="504">
        <f t="shared" si="243"/>
        <v>0</v>
      </c>
      <c r="BG111" s="504">
        <f t="shared" si="243"/>
        <v>0</v>
      </c>
      <c r="BH111" s="504">
        <f t="shared" si="243"/>
        <v>0</v>
      </c>
      <c r="BI111" s="504">
        <f>SUM(BI112:BI117)</f>
        <v>0</v>
      </c>
      <c r="BK111" s="504">
        <f t="shared" ref="BK111:BW111" si="244">SUM(BK112:BK117)</f>
        <v>0</v>
      </c>
      <c r="BL111" s="504">
        <f t="shared" si="244"/>
        <v>0</v>
      </c>
      <c r="BM111" s="504">
        <f t="shared" si="244"/>
        <v>0</v>
      </c>
      <c r="BN111" s="504">
        <f t="shared" si="244"/>
        <v>0</v>
      </c>
      <c r="BO111" s="504">
        <f t="shared" si="244"/>
        <v>0</v>
      </c>
      <c r="BP111" s="504">
        <f t="shared" si="244"/>
        <v>0</v>
      </c>
      <c r="BQ111" s="504">
        <f t="shared" si="244"/>
        <v>0</v>
      </c>
      <c r="BR111" s="504">
        <f t="shared" si="244"/>
        <v>0</v>
      </c>
      <c r="BS111" s="504">
        <f t="shared" si="244"/>
        <v>0</v>
      </c>
      <c r="BT111" s="504">
        <f t="shared" si="244"/>
        <v>0</v>
      </c>
      <c r="BU111" s="504">
        <f t="shared" si="244"/>
        <v>0</v>
      </c>
      <c r="BV111" s="504">
        <f t="shared" si="244"/>
        <v>0</v>
      </c>
      <c r="BW111" s="504">
        <f t="shared" si="244"/>
        <v>0</v>
      </c>
      <c r="BX111" s="504">
        <f>SUM(BX112:BX117)</f>
        <v>0</v>
      </c>
      <c r="BZ111" s="504">
        <f t="shared" ref="BZ111:CL111" si="245">SUM(BZ112:BZ117)</f>
        <v>0</v>
      </c>
      <c r="CA111" s="504">
        <f t="shared" si="245"/>
        <v>0</v>
      </c>
      <c r="CB111" s="504">
        <f t="shared" si="245"/>
        <v>0</v>
      </c>
      <c r="CC111" s="504">
        <f t="shared" si="245"/>
        <v>0</v>
      </c>
      <c r="CD111" s="504">
        <f t="shared" si="245"/>
        <v>0</v>
      </c>
      <c r="CE111" s="504">
        <f t="shared" si="245"/>
        <v>0</v>
      </c>
      <c r="CF111" s="504">
        <f t="shared" si="245"/>
        <v>0</v>
      </c>
      <c r="CG111" s="504">
        <f t="shared" si="245"/>
        <v>0</v>
      </c>
      <c r="CH111" s="504">
        <f t="shared" si="245"/>
        <v>0</v>
      </c>
      <c r="CI111" s="504">
        <f t="shared" si="245"/>
        <v>0</v>
      </c>
      <c r="CJ111" s="504">
        <f t="shared" si="245"/>
        <v>0</v>
      </c>
      <c r="CK111" s="504">
        <f t="shared" si="245"/>
        <v>0</v>
      </c>
      <c r="CL111" s="504">
        <f t="shared" si="245"/>
        <v>0</v>
      </c>
      <c r="CM111" s="504">
        <f>SUM(CM112:CM117)</f>
        <v>0</v>
      </c>
      <c r="CO111" s="504">
        <f t="shared" ref="CO111:DA111" si="246">SUM(CO112:CO117)</f>
        <v>0</v>
      </c>
      <c r="CP111" s="504">
        <f t="shared" si="246"/>
        <v>0</v>
      </c>
      <c r="CQ111" s="504">
        <f t="shared" si="246"/>
        <v>0</v>
      </c>
      <c r="CR111" s="504">
        <f t="shared" si="246"/>
        <v>0</v>
      </c>
      <c r="CS111" s="504">
        <f t="shared" si="246"/>
        <v>0</v>
      </c>
      <c r="CT111" s="504">
        <f t="shared" si="246"/>
        <v>0</v>
      </c>
      <c r="CU111" s="504">
        <f t="shared" si="246"/>
        <v>0</v>
      </c>
      <c r="CV111" s="504">
        <f t="shared" si="246"/>
        <v>0</v>
      </c>
      <c r="CW111" s="504">
        <f t="shared" si="246"/>
        <v>0</v>
      </c>
      <c r="CX111" s="504">
        <f t="shared" si="246"/>
        <v>0</v>
      </c>
      <c r="CY111" s="504">
        <f t="shared" si="246"/>
        <v>0</v>
      </c>
      <c r="CZ111" s="504">
        <f t="shared" si="246"/>
        <v>0</v>
      </c>
      <c r="DA111" s="504">
        <f t="shared" si="246"/>
        <v>0</v>
      </c>
      <c r="DB111" s="504">
        <f>SUM(DB112:DB117)</f>
        <v>0</v>
      </c>
      <c r="DD111" s="504">
        <f t="shared" ref="DD111:DP111" si="247">SUM(DD112:DD117)</f>
        <v>0</v>
      </c>
      <c r="DE111" s="504">
        <f t="shared" si="247"/>
        <v>0</v>
      </c>
      <c r="DF111" s="504">
        <f t="shared" si="247"/>
        <v>0</v>
      </c>
      <c r="DG111" s="504">
        <f t="shared" si="247"/>
        <v>0</v>
      </c>
      <c r="DH111" s="504">
        <f t="shared" si="247"/>
        <v>0</v>
      </c>
      <c r="DI111" s="504">
        <f t="shared" si="247"/>
        <v>0</v>
      </c>
      <c r="DJ111" s="504">
        <f t="shared" si="247"/>
        <v>0</v>
      </c>
      <c r="DK111" s="504">
        <f t="shared" si="247"/>
        <v>0</v>
      </c>
      <c r="DL111" s="504">
        <f t="shared" si="247"/>
        <v>0</v>
      </c>
      <c r="DM111" s="504">
        <f t="shared" si="247"/>
        <v>0</v>
      </c>
      <c r="DN111" s="504">
        <f t="shared" si="247"/>
        <v>0</v>
      </c>
      <c r="DO111" s="504">
        <f t="shared" si="247"/>
        <v>0</v>
      </c>
      <c r="DP111" s="504">
        <f t="shared" si="247"/>
        <v>0</v>
      </c>
      <c r="DQ111" s="504">
        <f>SUM(DQ112:DQ117)</f>
        <v>0</v>
      </c>
    </row>
    <row r="112" spans="1:121" outlineLevel="1">
      <c r="A112" s="514" t="s">
        <v>2</v>
      </c>
      <c r="B112" s="515" t="s">
        <v>309</v>
      </c>
      <c r="C112" s="516"/>
      <c r="D112" s="517"/>
      <c r="E112" s="517"/>
      <c r="F112" s="517"/>
      <c r="G112" s="504">
        <f t="shared" ref="G112:G117" si="248">C112+D112-E112+F112</f>
        <v>0</v>
      </c>
      <c r="H112" s="517"/>
      <c r="I112" s="517"/>
      <c r="J112" s="517"/>
      <c r="K112" s="517"/>
      <c r="L112" s="517"/>
      <c r="M112" s="517"/>
      <c r="N112" s="511">
        <f t="shared" ref="N112:N117" si="249">H112+I112-J112+K112-L112+M112</f>
        <v>0</v>
      </c>
      <c r="O112" s="517"/>
      <c r="P112" s="517"/>
      <c r="R112" s="517"/>
      <c r="S112" s="517"/>
      <c r="T112" s="517"/>
      <c r="U112" s="517"/>
      <c r="V112" s="504">
        <f t="shared" ref="V112:V117" si="250">R112+S112-T112+U112</f>
        <v>0</v>
      </c>
      <c r="W112" s="517"/>
      <c r="X112" s="517"/>
      <c r="Y112" s="517"/>
      <c r="Z112" s="517"/>
      <c r="AA112" s="517"/>
      <c r="AB112" s="517"/>
      <c r="AC112" s="511">
        <f t="shared" ref="AC112:AC117" si="251">W112+X112-Y112+Z112-AA112+AB112</f>
        <v>0</v>
      </c>
      <c r="AD112" s="517"/>
      <c r="AE112" s="517"/>
      <c r="AG112" s="517"/>
      <c r="AH112" s="517"/>
      <c r="AI112" s="517"/>
      <c r="AJ112" s="517"/>
      <c r="AK112" s="504">
        <f t="shared" ref="AK112:AK117" si="252">AG112+AH112-AI112+AJ112</f>
        <v>0</v>
      </c>
      <c r="AL112" s="517"/>
      <c r="AM112" s="517"/>
      <c r="AN112" s="517"/>
      <c r="AO112" s="517"/>
      <c r="AP112" s="517"/>
      <c r="AQ112" s="517"/>
      <c r="AR112" s="511">
        <f t="shared" ref="AR112:AR117" si="253">AL112+AM112-AN112+AO112-AP112+AQ112</f>
        <v>0</v>
      </c>
      <c r="AS112" s="517"/>
      <c r="AT112" s="517"/>
      <c r="AV112" s="517"/>
      <c r="AW112" s="517"/>
      <c r="AX112" s="517"/>
      <c r="AY112" s="517"/>
      <c r="AZ112" s="504">
        <f t="shared" ref="AZ112:AZ117" si="254">AV112+AW112-AX112+AY112</f>
        <v>0</v>
      </c>
      <c r="BA112" s="517"/>
      <c r="BB112" s="517"/>
      <c r="BC112" s="517"/>
      <c r="BD112" s="517"/>
      <c r="BE112" s="517"/>
      <c r="BF112" s="517"/>
      <c r="BG112" s="511">
        <f t="shared" ref="BG112:BG117" si="255">BA112+BB112-BC112+BD112-BE112+BF112</f>
        <v>0</v>
      </c>
      <c r="BH112" s="517"/>
      <c r="BI112" s="517"/>
      <c r="BK112" s="517"/>
      <c r="BL112" s="517"/>
      <c r="BM112" s="517"/>
      <c r="BN112" s="517"/>
      <c r="BO112" s="504">
        <f t="shared" ref="BO112:BO117" si="256">BK112+BL112-BM112+BN112</f>
        <v>0</v>
      </c>
      <c r="BP112" s="517"/>
      <c r="BQ112" s="517"/>
      <c r="BR112" s="517"/>
      <c r="BS112" s="517"/>
      <c r="BT112" s="517"/>
      <c r="BU112" s="517"/>
      <c r="BV112" s="511">
        <f t="shared" ref="BV112:BV117" si="257">BP112+BQ112-BR112+BS112-BT112+BU112</f>
        <v>0</v>
      </c>
      <c r="BW112" s="517"/>
      <c r="BX112" s="517"/>
      <c r="BZ112" s="517"/>
      <c r="CA112" s="517"/>
      <c r="CB112" s="517"/>
      <c r="CC112" s="517"/>
      <c r="CD112" s="504">
        <f t="shared" ref="CD112:CD117" si="258">BZ112+CA112-CB112+CC112</f>
        <v>0</v>
      </c>
      <c r="CE112" s="517"/>
      <c r="CF112" s="517"/>
      <c r="CG112" s="517"/>
      <c r="CH112" s="517"/>
      <c r="CI112" s="517"/>
      <c r="CJ112" s="517"/>
      <c r="CK112" s="511">
        <f t="shared" ref="CK112:CK117" si="259">CE112+CF112-CG112+CH112-CI112+CJ112</f>
        <v>0</v>
      </c>
      <c r="CL112" s="517"/>
      <c r="CM112" s="517"/>
      <c r="CO112" s="517"/>
      <c r="CP112" s="517"/>
      <c r="CQ112" s="517"/>
      <c r="CR112" s="517"/>
      <c r="CS112" s="504">
        <f t="shared" ref="CS112:CS117" si="260">CO112+CP112-CQ112+CR112</f>
        <v>0</v>
      </c>
      <c r="CT112" s="517"/>
      <c r="CU112" s="517"/>
      <c r="CV112" s="517"/>
      <c r="CW112" s="517"/>
      <c r="CX112" s="517"/>
      <c r="CY112" s="517"/>
      <c r="CZ112" s="511">
        <f t="shared" ref="CZ112:CZ117" si="261">CT112+CU112-CV112+CW112-CX112+CY112</f>
        <v>0</v>
      </c>
      <c r="DA112" s="517"/>
      <c r="DB112" s="517"/>
      <c r="DD112" s="517"/>
      <c r="DE112" s="517"/>
      <c r="DF112" s="517"/>
      <c r="DG112" s="517"/>
      <c r="DH112" s="504">
        <f t="shared" ref="DH112:DH117" si="262">DD112+DE112-DF112+DG112</f>
        <v>0</v>
      </c>
      <c r="DI112" s="517"/>
      <c r="DJ112" s="517"/>
      <c r="DK112" s="517"/>
      <c r="DL112" s="517"/>
      <c r="DM112" s="517"/>
      <c r="DN112" s="517"/>
      <c r="DO112" s="511">
        <f t="shared" ref="DO112:DO117" si="263">DI112+DJ112-DK112+DL112-DM112+DN112</f>
        <v>0</v>
      </c>
      <c r="DP112" s="517"/>
      <c r="DQ112" s="517"/>
    </row>
    <row r="113" spans="1:121" outlineLevel="1">
      <c r="A113" s="514" t="s">
        <v>3</v>
      </c>
      <c r="B113" s="515" t="s">
        <v>310</v>
      </c>
      <c r="C113" s="516"/>
      <c r="D113" s="517"/>
      <c r="E113" s="517"/>
      <c r="F113" s="517"/>
      <c r="G113" s="504">
        <f t="shared" si="248"/>
        <v>0</v>
      </c>
      <c r="H113" s="517"/>
      <c r="I113" s="517"/>
      <c r="J113" s="517"/>
      <c r="K113" s="517"/>
      <c r="L113" s="517"/>
      <c r="M113" s="517"/>
      <c r="N113" s="511">
        <f t="shared" si="249"/>
        <v>0</v>
      </c>
      <c r="O113" s="517"/>
      <c r="P113" s="517"/>
      <c r="R113" s="517"/>
      <c r="S113" s="517"/>
      <c r="T113" s="517"/>
      <c r="U113" s="517"/>
      <c r="V113" s="504">
        <f t="shared" si="250"/>
        <v>0</v>
      </c>
      <c r="W113" s="517"/>
      <c r="X113" s="517"/>
      <c r="Y113" s="517"/>
      <c r="Z113" s="517"/>
      <c r="AA113" s="517"/>
      <c r="AB113" s="517"/>
      <c r="AC113" s="511">
        <f t="shared" si="251"/>
        <v>0</v>
      </c>
      <c r="AD113" s="517"/>
      <c r="AE113" s="517"/>
      <c r="AG113" s="517"/>
      <c r="AH113" s="517"/>
      <c r="AI113" s="517"/>
      <c r="AJ113" s="517"/>
      <c r="AK113" s="504">
        <f t="shared" si="252"/>
        <v>0</v>
      </c>
      <c r="AL113" s="517"/>
      <c r="AM113" s="517"/>
      <c r="AN113" s="517"/>
      <c r="AO113" s="517"/>
      <c r="AP113" s="517"/>
      <c r="AQ113" s="517"/>
      <c r="AR113" s="511">
        <f t="shared" si="253"/>
        <v>0</v>
      </c>
      <c r="AS113" s="517"/>
      <c r="AT113" s="517"/>
      <c r="AV113" s="517"/>
      <c r="AW113" s="517"/>
      <c r="AX113" s="517"/>
      <c r="AY113" s="517"/>
      <c r="AZ113" s="504">
        <f t="shared" si="254"/>
        <v>0</v>
      </c>
      <c r="BA113" s="517"/>
      <c r="BB113" s="517"/>
      <c r="BC113" s="517"/>
      <c r="BD113" s="517"/>
      <c r="BE113" s="517"/>
      <c r="BF113" s="517"/>
      <c r="BG113" s="511">
        <f t="shared" si="255"/>
        <v>0</v>
      </c>
      <c r="BH113" s="517"/>
      <c r="BI113" s="517"/>
      <c r="BK113" s="517"/>
      <c r="BL113" s="517"/>
      <c r="BM113" s="517"/>
      <c r="BN113" s="517"/>
      <c r="BO113" s="504">
        <f t="shared" si="256"/>
        <v>0</v>
      </c>
      <c r="BP113" s="517"/>
      <c r="BQ113" s="517"/>
      <c r="BR113" s="517"/>
      <c r="BS113" s="517"/>
      <c r="BT113" s="517"/>
      <c r="BU113" s="517"/>
      <c r="BV113" s="511">
        <f t="shared" si="257"/>
        <v>0</v>
      </c>
      <c r="BW113" s="517"/>
      <c r="BX113" s="517"/>
      <c r="BZ113" s="517"/>
      <c r="CA113" s="517"/>
      <c r="CB113" s="517"/>
      <c r="CC113" s="517"/>
      <c r="CD113" s="504">
        <f t="shared" si="258"/>
        <v>0</v>
      </c>
      <c r="CE113" s="517"/>
      <c r="CF113" s="517"/>
      <c r="CG113" s="517"/>
      <c r="CH113" s="517"/>
      <c r="CI113" s="517"/>
      <c r="CJ113" s="517"/>
      <c r="CK113" s="511">
        <f t="shared" si="259"/>
        <v>0</v>
      </c>
      <c r="CL113" s="517"/>
      <c r="CM113" s="517"/>
      <c r="CO113" s="517"/>
      <c r="CP113" s="517"/>
      <c r="CQ113" s="517"/>
      <c r="CR113" s="517"/>
      <c r="CS113" s="504">
        <f t="shared" si="260"/>
        <v>0</v>
      </c>
      <c r="CT113" s="517"/>
      <c r="CU113" s="517"/>
      <c r="CV113" s="517"/>
      <c r="CW113" s="517"/>
      <c r="CX113" s="517"/>
      <c r="CY113" s="517"/>
      <c r="CZ113" s="511">
        <f t="shared" si="261"/>
        <v>0</v>
      </c>
      <c r="DA113" s="517"/>
      <c r="DB113" s="517"/>
      <c r="DD113" s="517"/>
      <c r="DE113" s="517"/>
      <c r="DF113" s="517"/>
      <c r="DG113" s="517"/>
      <c r="DH113" s="504">
        <f t="shared" si="262"/>
        <v>0</v>
      </c>
      <c r="DI113" s="517"/>
      <c r="DJ113" s="517"/>
      <c r="DK113" s="517"/>
      <c r="DL113" s="517"/>
      <c r="DM113" s="517"/>
      <c r="DN113" s="517"/>
      <c r="DO113" s="511">
        <f t="shared" si="263"/>
        <v>0</v>
      </c>
      <c r="DP113" s="517"/>
      <c r="DQ113" s="517"/>
    </row>
    <row r="114" spans="1:121" outlineLevel="1">
      <c r="A114" s="514" t="s">
        <v>4</v>
      </c>
      <c r="B114" s="515" t="s">
        <v>311</v>
      </c>
      <c r="C114" s="516"/>
      <c r="D114" s="517"/>
      <c r="E114" s="517"/>
      <c r="F114" s="517"/>
      <c r="G114" s="504">
        <f t="shared" si="248"/>
        <v>0</v>
      </c>
      <c r="H114" s="517"/>
      <c r="I114" s="517"/>
      <c r="J114" s="517"/>
      <c r="K114" s="517"/>
      <c r="L114" s="517"/>
      <c r="M114" s="517"/>
      <c r="N114" s="511">
        <f t="shared" si="249"/>
        <v>0</v>
      </c>
      <c r="O114" s="517"/>
      <c r="P114" s="517"/>
      <c r="R114" s="517"/>
      <c r="S114" s="517"/>
      <c r="T114" s="517"/>
      <c r="U114" s="517"/>
      <c r="V114" s="504">
        <f t="shared" si="250"/>
        <v>0</v>
      </c>
      <c r="W114" s="517"/>
      <c r="X114" s="517"/>
      <c r="Y114" s="517"/>
      <c r="Z114" s="517"/>
      <c r="AA114" s="517"/>
      <c r="AB114" s="517"/>
      <c r="AC114" s="511">
        <f t="shared" si="251"/>
        <v>0</v>
      </c>
      <c r="AD114" s="517"/>
      <c r="AE114" s="517"/>
      <c r="AG114" s="517"/>
      <c r="AH114" s="517"/>
      <c r="AI114" s="517"/>
      <c r="AJ114" s="517"/>
      <c r="AK114" s="504">
        <f t="shared" si="252"/>
        <v>0</v>
      </c>
      <c r="AL114" s="517"/>
      <c r="AM114" s="517"/>
      <c r="AN114" s="517"/>
      <c r="AO114" s="517"/>
      <c r="AP114" s="517"/>
      <c r="AQ114" s="517"/>
      <c r="AR114" s="511">
        <f t="shared" si="253"/>
        <v>0</v>
      </c>
      <c r="AS114" s="517"/>
      <c r="AT114" s="517"/>
      <c r="AV114" s="517"/>
      <c r="AW114" s="517"/>
      <c r="AX114" s="517"/>
      <c r="AY114" s="517"/>
      <c r="AZ114" s="504">
        <f t="shared" si="254"/>
        <v>0</v>
      </c>
      <c r="BA114" s="517"/>
      <c r="BB114" s="517"/>
      <c r="BC114" s="517"/>
      <c r="BD114" s="517"/>
      <c r="BE114" s="517"/>
      <c r="BF114" s="517"/>
      <c r="BG114" s="511">
        <f t="shared" si="255"/>
        <v>0</v>
      </c>
      <c r="BH114" s="517"/>
      <c r="BI114" s="517"/>
      <c r="BK114" s="517"/>
      <c r="BL114" s="517"/>
      <c r="BM114" s="517"/>
      <c r="BN114" s="517"/>
      <c r="BO114" s="504">
        <f t="shared" si="256"/>
        <v>0</v>
      </c>
      <c r="BP114" s="517"/>
      <c r="BQ114" s="517"/>
      <c r="BR114" s="517"/>
      <c r="BS114" s="517"/>
      <c r="BT114" s="517"/>
      <c r="BU114" s="517"/>
      <c r="BV114" s="511">
        <f t="shared" si="257"/>
        <v>0</v>
      </c>
      <c r="BW114" s="517"/>
      <c r="BX114" s="517"/>
      <c r="BZ114" s="517"/>
      <c r="CA114" s="517"/>
      <c r="CB114" s="517"/>
      <c r="CC114" s="517"/>
      <c r="CD114" s="504">
        <f t="shared" si="258"/>
        <v>0</v>
      </c>
      <c r="CE114" s="517"/>
      <c r="CF114" s="517"/>
      <c r="CG114" s="517"/>
      <c r="CH114" s="517"/>
      <c r="CI114" s="517"/>
      <c r="CJ114" s="517"/>
      <c r="CK114" s="511">
        <f t="shared" si="259"/>
        <v>0</v>
      </c>
      <c r="CL114" s="517"/>
      <c r="CM114" s="517"/>
      <c r="CO114" s="517"/>
      <c r="CP114" s="517"/>
      <c r="CQ114" s="517"/>
      <c r="CR114" s="517"/>
      <c r="CS114" s="504">
        <f t="shared" si="260"/>
        <v>0</v>
      </c>
      <c r="CT114" s="517"/>
      <c r="CU114" s="517"/>
      <c r="CV114" s="517"/>
      <c r="CW114" s="517"/>
      <c r="CX114" s="517"/>
      <c r="CY114" s="517"/>
      <c r="CZ114" s="511">
        <f t="shared" si="261"/>
        <v>0</v>
      </c>
      <c r="DA114" s="517"/>
      <c r="DB114" s="517"/>
      <c r="DD114" s="517"/>
      <c r="DE114" s="517"/>
      <c r="DF114" s="517"/>
      <c r="DG114" s="517"/>
      <c r="DH114" s="504">
        <f t="shared" si="262"/>
        <v>0</v>
      </c>
      <c r="DI114" s="517"/>
      <c r="DJ114" s="517"/>
      <c r="DK114" s="517"/>
      <c r="DL114" s="517"/>
      <c r="DM114" s="517"/>
      <c r="DN114" s="517"/>
      <c r="DO114" s="511">
        <f t="shared" si="263"/>
        <v>0</v>
      </c>
      <c r="DP114" s="517"/>
      <c r="DQ114" s="517"/>
    </row>
    <row r="115" spans="1:121" ht="27.6" outlineLevel="1">
      <c r="A115" s="514" t="s">
        <v>11</v>
      </c>
      <c r="B115" s="515" t="s">
        <v>312</v>
      </c>
      <c r="C115" s="516"/>
      <c r="D115" s="517"/>
      <c r="E115" s="517"/>
      <c r="F115" s="517"/>
      <c r="G115" s="504">
        <f t="shared" si="248"/>
        <v>0</v>
      </c>
      <c r="H115" s="517"/>
      <c r="I115" s="517"/>
      <c r="J115" s="517"/>
      <c r="K115" s="517"/>
      <c r="L115" s="517"/>
      <c r="M115" s="517"/>
      <c r="N115" s="511">
        <f t="shared" si="249"/>
        <v>0</v>
      </c>
      <c r="O115" s="517"/>
      <c r="P115" s="517"/>
      <c r="R115" s="517"/>
      <c r="S115" s="517"/>
      <c r="T115" s="517"/>
      <c r="U115" s="517"/>
      <c r="V115" s="504">
        <f t="shared" si="250"/>
        <v>0</v>
      </c>
      <c r="W115" s="517"/>
      <c r="X115" s="517"/>
      <c r="Y115" s="517"/>
      <c r="Z115" s="517"/>
      <c r="AA115" s="517"/>
      <c r="AB115" s="517"/>
      <c r="AC115" s="511">
        <f t="shared" si="251"/>
        <v>0</v>
      </c>
      <c r="AD115" s="517"/>
      <c r="AE115" s="517"/>
      <c r="AG115" s="517"/>
      <c r="AH115" s="517"/>
      <c r="AI115" s="517"/>
      <c r="AJ115" s="517"/>
      <c r="AK115" s="504">
        <f t="shared" si="252"/>
        <v>0</v>
      </c>
      <c r="AL115" s="517"/>
      <c r="AM115" s="517"/>
      <c r="AN115" s="517"/>
      <c r="AO115" s="517"/>
      <c r="AP115" s="517"/>
      <c r="AQ115" s="517"/>
      <c r="AR115" s="511">
        <f t="shared" si="253"/>
        <v>0</v>
      </c>
      <c r="AS115" s="517"/>
      <c r="AT115" s="517"/>
      <c r="AV115" s="517"/>
      <c r="AW115" s="517"/>
      <c r="AX115" s="517"/>
      <c r="AY115" s="517"/>
      <c r="AZ115" s="504">
        <f t="shared" si="254"/>
        <v>0</v>
      </c>
      <c r="BA115" s="517"/>
      <c r="BB115" s="517"/>
      <c r="BC115" s="517"/>
      <c r="BD115" s="517"/>
      <c r="BE115" s="517"/>
      <c r="BF115" s="517"/>
      <c r="BG115" s="511">
        <f t="shared" si="255"/>
        <v>0</v>
      </c>
      <c r="BH115" s="517"/>
      <c r="BI115" s="517"/>
      <c r="BK115" s="517"/>
      <c r="BL115" s="517"/>
      <c r="BM115" s="517"/>
      <c r="BN115" s="517"/>
      <c r="BO115" s="504">
        <f t="shared" si="256"/>
        <v>0</v>
      </c>
      <c r="BP115" s="517"/>
      <c r="BQ115" s="517"/>
      <c r="BR115" s="517"/>
      <c r="BS115" s="517"/>
      <c r="BT115" s="517"/>
      <c r="BU115" s="517"/>
      <c r="BV115" s="511">
        <f t="shared" si="257"/>
        <v>0</v>
      </c>
      <c r="BW115" s="517"/>
      <c r="BX115" s="517"/>
      <c r="BZ115" s="517"/>
      <c r="CA115" s="517"/>
      <c r="CB115" s="517"/>
      <c r="CC115" s="517"/>
      <c r="CD115" s="504">
        <f t="shared" si="258"/>
        <v>0</v>
      </c>
      <c r="CE115" s="517"/>
      <c r="CF115" s="517"/>
      <c r="CG115" s="517"/>
      <c r="CH115" s="517"/>
      <c r="CI115" s="517"/>
      <c r="CJ115" s="517"/>
      <c r="CK115" s="511">
        <f t="shared" si="259"/>
        <v>0</v>
      </c>
      <c r="CL115" s="517"/>
      <c r="CM115" s="517"/>
      <c r="CO115" s="517"/>
      <c r="CP115" s="517"/>
      <c r="CQ115" s="517"/>
      <c r="CR115" s="517"/>
      <c r="CS115" s="504">
        <f t="shared" si="260"/>
        <v>0</v>
      </c>
      <c r="CT115" s="517"/>
      <c r="CU115" s="517"/>
      <c r="CV115" s="517"/>
      <c r="CW115" s="517"/>
      <c r="CX115" s="517"/>
      <c r="CY115" s="517"/>
      <c r="CZ115" s="511">
        <f t="shared" si="261"/>
        <v>0</v>
      </c>
      <c r="DA115" s="517"/>
      <c r="DB115" s="517"/>
      <c r="DD115" s="517"/>
      <c r="DE115" s="517"/>
      <c r="DF115" s="517"/>
      <c r="DG115" s="517"/>
      <c r="DH115" s="504">
        <f t="shared" si="262"/>
        <v>0</v>
      </c>
      <c r="DI115" s="517"/>
      <c r="DJ115" s="517"/>
      <c r="DK115" s="517"/>
      <c r="DL115" s="517"/>
      <c r="DM115" s="517"/>
      <c r="DN115" s="517"/>
      <c r="DO115" s="511">
        <f t="shared" si="263"/>
        <v>0</v>
      </c>
      <c r="DP115" s="517"/>
      <c r="DQ115" s="517"/>
    </row>
    <row r="116" spans="1:121" outlineLevel="1">
      <c r="A116" s="514" t="s">
        <v>5</v>
      </c>
      <c r="B116" s="515" t="s">
        <v>313</v>
      </c>
      <c r="C116" s="516"/>
      <c r="D116" s="517"/>
      <c r="E116" s="517"/>
      <c r="F116" s="517"/>
      <c r="G116" s="504">
        <f t="shared" si="248"/>
        <v>0</v>
      </c>
      <c r="H116" s="517"/>
      <c r="I116" s="517"/>
      <c r="J116" s="517"/>
      <c r="K116" s="517"/>
      <c r="L116" s="517"/>
      <c r="M116" s="517"/>
      <c r="N116" s="511">
        <f t="shared" si="249"/>
        <v>0</v>
      </c>
      <c r="O116" s="517"/>
      <c r="P116" s="517"/>
      <c r="R116" s="517"/>
      <c r="S116" s="517"/>
      <c r="T116" s="517"/>
      <c r="U116" s="517"/>
      <c r="V116" s="504">
        <f t="shared" si="250"/>
        <v>0</v>
      </c>
      <c r="W116" s="517"/>
      <c r="X116" s="517"/>
      <c r="Y116" s="517"/>
      <c r="Z116" s="517"/>
      <c r="AA116" s="517"/>
      <c r="AB116" s="517"/>
      <c r="AC116" s="511">
        <f t="shared" si="251"/>
        <v>0</v>
      </c>
      <c r="AD116" s="517"/>
      <c r="AE116" s="517"/>
      <c r="AG116" s="517"/>
      <c r="AH116" s="517"/>
      <c r="AI116" s="517"/>
      <c r="AJ116" s="517"/>
      <c r="AK116" s="504">
        <f t="shared" si="252"/>
        <v>0</v>
      </c>
      <c r="AL116" s="517"/>
      <c r="AM116" s="517"/>
      <c r="AN116" s="517"/>
      <c r="AO116" s="517"/>
      <c r="AP116" s="517"/>
      <c r="AQ116" s="517"/>
      <c r="AR116" s="511">
        <f t="shared" si="253"/>
        <v>0</v>
      </c>
      <c r="AS116" s="517"/>
      <c r="AT116" s="517"/>
      <c r="AV116" s="517"/>
      <c r="AW116" s="517"/>
      <c r="AX116" s="517"/>
      <c r="AY116" s="517"/>
      <c r="AZ116" s="504">
        <f t="shared" si="254"/>
        <v>0</v>
      </c>
      <c r="BA116" s="517"/>
      <c r="BB116" s="517"/>
      <c r="BC116" s="517"/>
      <c r="BD116" s="517"/>
      <c r="BE116" s="517"/>
      <c r="BF116" s="517"/>
      <c r="BG116" s="511">
        <f t="shared" si="255"/>
        <v>0</v>
      </c>
      <c r="BH116" s="517"/>
      <c r="BI116" s="517"/>
      <c r="BK116" s="517"/>
      <c r="BL116" s="517"/>
      <c r="BM116" s="517"/>
      <c r="BN116" s="517"/>
      <c r="BO116" s="504">
        <f t="shared" si="256"/>
        <v>0</v>
      </c>
      <c r="BP116" s="517"/>
      <c r="BQ116" s="517"/>
      <c r="BR116" s="517"/>
      <c r="BS116" s="517"/>
      <c r="BT116" s="517"/>
      <c r="BU116" s="517"/>
      <c r="BV116" s="511">
        <f t="shared" si="257"/>
        <v>0</v>
      </c>
      <c r="BW116" s="517"/>
      <c r="BX116" s="517"/>
      <c r="BZ116" s="517"/>
      <c r="CA116" s="517"/>
      <c r="CB116" s="517"/>
      <c r="CC116" s="517"/>
      <c r="CD116" s="504">
        <f t="shared" si="258"/>
        <v>0</v>
      </c>
      <c r="CE116" s="517"/>
      <c r="CF116" s="517"/>
      <c r="CG116" s="517"/>
      <c r="CH116" s="517"/>
      <c r="CI116" s="517"/>
      <c r="CJ116" s="517"/>
      <c r="CK116" s="511">
        <f t="shared" si="259"/>
        <v>0</v>
      </c>
      <c r="CL116" s="517"/>
      <c r="CM116" s="517"/>
      <c r="CO116" s="517"/>
      <c r="CP116" s="517"/>
      <c r="CQ116" s="517"/>
      <c r="CR116" s="517"/>
      <c r="CS116" s="504">
        <f t="shared" si="260"/>
        <v>0</v>
      </c>
      <c r="CT116" s="517"/>
      <c r="CU116" s="517"/>
      <c r="CV116" s="517"/>
      <c r="CW116" s="517"/>
      <c r="CX116" s="517"/>
      <c r="CY116" s="517"/>
      <c r="CZ116" s="511">
        <f t="shared" si="261"/>
        <v>0</v>
      </c>
      <c r="DA116" s="517"/>
      <c r="DB116" s="517"/>
      <c r="DD116" s="517"/>
      <c r="DE116" s="517"/>
      <c r="DF116" s="517"/>
      <c r="DG116" s="517"/>
      <c r="DH116" s="504">
        <f t="shared" si="262"/>
        <v>0</v>
      </c>
      <c r="DI116" s="517"/>
      <c r="DJ116" s="517"/>
      <c r="DK116" s="517"/>
      <c r="DL116" s="517"/>
      <c r="DM116" s="517"/>
      <c r="DN116" s="517"/>
      <c r="DO116" s="511">
        <f t="shared" si="263"/>
        <v>0</v>
      </c>
      <c r="DP116" s="517"/>
      <c r="DQ116" s="517"/>
    </row>
    <row r="117" spans="1:121" outlineLevel="1">
      <c r="A117" s="514" t="s">
        <v>6</v>
      </c>
      <c r="B117" s="515" t="s">
        <v>314</v>
      </c>
      <c r="C117" s="516"/>
      <c r="D117" s="517"/>
      <c r="E117" s="517"/>
      <c r="F117" s="517"/>
      <c r="G117" s="504">
        <f t="shared" si="248"/>
        <v>0</v>
      </c>
      <c r="H117" s="517"/>
      <c r="I117" s="517"/>
      <c r="J117" s="517"/>
      <c r="K117" s="517"/>
      <c r="L117" s="517"/>
      <c r="M117" s="517"/>
      <c r="N117" s="511">
        <f t="shared" si="249"/>
        <v>0</v>
      </c>
      <c r="O117" s="517"/>
      <c r="P117" s="517"/>
      <c r="R117" s="517"/>
      <c r="S117" s="517"/>
      <c r="T117" s="517"/>
      <c r="U117" s="517"/>
      <c r="V117" s="504">
        <f t="shared" si="250"/>
        <v>0</v>
      </c>
      <c r="W117" s="517"/>
      <c r="X117" s="517"/>
      <c r="Y117" s="517"/>
      <c r="Z117" s="517"/>
      <c r="AA117" s="517"/>
      <c r="AB117" s="517"/>
      <c r="AC117" s="511">
        <f t="shared" si="251"/>
        <v>0</v>
      </c>
      <c r="AD117" s="517"/>
      <c r="AE117" s="517"/>
      <c r="AG117" s="517"/>
      <c r="AH117" s="517"/>
      <c r="AI117" s="517"/>
      <c r="AJ117" s="517"/>
      <c r="AK117" s="504">
        <f t="shared" si="252"/>
        <v>0</v>
      </c>
      <c r="AL117" s="517"/>
      <c r="AM117" s="517"/>
      <c r="AN117" s="517"/>
      <c r="AO117" s="517"/>
      <c r="AP117" s="517"/>
      <c r="AQ117" s="517"/>
      <c r="AR117" s="511">
        <f t="shared" si="253"/>
        <v>0</v>
      </c>
      <c r="AS117" s="517"/>
      <c r="AT117" s="517"/>
      <c r="AV117" s="517"/>
      <c r="AW117" s="517"/>
      <c r="AX117" s="517"/>
      <c r="AY117" s="517"/>
      <c r="AZ117" s="504">
        <f t="shared" si="254"/>
        <v>0</v>
      </c>
      <c r="BA117" s="517"/>
      <c r="BB117" s="517"/>
      <c r="BC117" s="517"/>
      <c r="BD117" s="517"/>
      <c r="BE117" s="517"/>
      <c r="BF117" s="517"/>
      <c r="BG117" s="511">
        <f t="shared" si="255"/>
        <v>0</v>
      </c>
      <c r="BH117" s="517"/>
      <c r="BI117" s="517"/>
      <c r="BK117" s="517"/>
      <c r="BL117" s="517"/>
      <c r="BM117" s="517"/>
      <c r="BN117" s="517"/>
      <c r="BO117" s="504">
        <f t="shared" si="256"/>
        <v>0</v>
      </c>
      <c r="BP117" s="517"/>
      <c r="BQ117" s="517"/>
      <c r="BR117" s="517"/>
      <c r="BS117" s="517"/>
      <c r="BT117" s="517"/>
      <c r="BU117" s="517"/>
      <c r="BV117" s="511">
        <f t="shared" si="257"/>
        <v>0</v>
      </c>
      <c r="BW117" s="517"/>
      <c r="BX117" s="517"/>
      <c r="BZ117" s="517"/>
      <c r="CA117" s="517"/>
      <c r="CB117" s="517"/>
      <c r="CC117" s="517"/>
      <c r="CD117" s="504">
        <f t="shared" si="258"/>
        <v>0</v>
      </c>
      <c r="CE117" s="517"/>
      <c r="CF117" s="517"/>
      <c r="CG117" s="517"/>
      <c r="CH117" s="517"/>
      <c r="CI117" s="517"/>
      <c r="CJ117" s="517"/>
      <c r="CK117" s="511">
        <f t="shared" si="259"/>
        <v>0</v>
      </c>
      <c r="CL117" s="517"/>
      <c r="CM117" s="517"/>
      <c r="CO117" s="517"/>
      <c r="CP117" s="517"/>
      <c r="CQ117" s="517"/>
      <c r="CR117" s="517"/>
      <c r="CS117" s="504">
        <f t="shared" si="260"/>
        <v>0</v>
      </c>
      <c r="CT117" s="517"/>
      <c r="CU117" s="517"/>
      <c r="CV117" s="517"/>
      <c r="CW117" s="517"/>
      <c r="CX117" s="517"/>
      <c r="CY117" s="517"/>
      <c r="CZ117" s="511">
        <f t="shared" si="261"/>
        <v>0</v>
      </c>
      <c r="DA117" s="517"/>
      <c r="DB117" s="517"/>
      <c r="DD117" s="517"/>
      <c r="DE117" s="517"/>
      <c r="DF117" s="517"/>
      <c r="DG117" s="517"/>
      <c r="DH117" s="504">
        <f t="shared" si="262"/>
        <v>0</v>
      </c>
      <c r="DI117" s="517"/>
      <c r="DJ117" s="517"/>
      <c r="DK117" s="517"/>
      <c r="DL117" s="517"/>
      <c r="DM117" s="517"/>
      <c r="DN117" s="517"/>
      <c r="DO117" s="511">
        <f t="shared" si="263"/>
        <v>0</v>
      </c>
      <c r="DP117" s="517"/>
      <c r="DQ117" s="517"/>
    </row>
    <row r="118" spans="1:121" outlineLevel="1">
      <c r="A118" s="518"/>
      <c r="B118" s="519" t="s">
        <v>315</v>
      </c>
      <c r="C118" s="520"/>
      <c r="D118" s="520"/>
      <c r="E118" s="520"/>
      <c r="F118" s="520"/>
      <c r="G118" s="521"/>
      <c r="H118" s="517"/>
      <c r="I118" s="517"/>
      <c r="J118" s="522"/>
      <c r="K118" s="520"/>
      <c r="L118" s="520"/>
      <c r="M118" s="520"/>
      <c r="N118" s="520"/>
      <c r="O118" s="520"/>
      <c r="P118" s="520"/>
      <c r="R118" s="520"/>
      <c r="S118" s="520"/>
      <c r="T118" s="520"/>
      <c r="U118" s="520"/>
      <c r="V118" s="521"/>
      <c r="W118" s="517"/>
      <c r="X118" s="523"/>
      <c r="Y118" s="522"/>
      <c r="Z118" s="520"/>
      <c r="AA118" s="520"/>
      <c r="AB118" s="520"/>
      <c r="AC118" s="520"/>
      <c r="AD118" s="520"/>
      <c r="AE118" s="521"/>
      <c r="AG118" s="520"/>
      <c r="AH118" s="520"/>
      <c r="AI118" s="520"/>
      <c r="AJ118" s="520"/>
      <c r="AK118" s="521"/>
      <c r="AL118" s="517"/>
      <c r="AM118" s="523"/>
      <c r="AN118" s="522"/>
      <c r="AO118" s="520"/>
      <c r="AP118" s="520"/>
      <c r="AQ118" s="520"/>
      <c r="AR118" s="520"/>
      <c r="AS118" s="520"/>
      <c r="AT118" s="521"/>
      <c r="AV118" s="520"/>
      <c r="AW118" s="520"/>
      <c r="AX118" s="520"/>
      <c r="AY118" s="520"/>
      <c r="AZ118" s="521"/>
      <c r="BA118" s="517"/>
      <c r="BB118" s="523"/>
      <c r="BC118" s="522"/>
      <c r="BD118" s="520"/>
      <c r="BE118" s="520"/>
      <c r="BF118" s="520"/>
      <c r="BG118" s="520"/>
      <c r="BH118" s="520"/>
      <c r="BI118" s="521"/>
      <c r="BK118" s="520"/>
      <c r="BL118" s="520"/>
      <c r="BM118" s="520"/>
      <c r="BN118" s="520"/>
      <c r="BO118" s="521"/>
      <c r="BP118" s="517"/>
      <c r="BQ118" s="523"/>
      <c r="BR118" s="522"/>
      <c r="BS118" s="520"/>
      <c r="BT118" s="520"/>
      <c r="BU118" s="520"/>
      <c r="BV118" s="520"/>
      <c r="BW118" s="520"/>
      <c r="BX118" s="521"/>
      <c r="BZ118" s="520"/>
      <c r="CA118" s="520"/>
      <c r="CB118" s="520"/>
      <c r="CC118" s="520"/>
      <c r="CD118" s="521"/>
      <c r="CE118" s="517"/>
      <c r="CF118" s="523"/>
      <c r="CG118" s="522"/>
      <c r="CH118" s="520"/>
      <c r="CI118" s="520"/>
      <c r="CJ118" s="520"/>
      <c r="CK118" s="520"/>
      <c r="CL118" s="520"/>
      <c r="CM118" s="521"/>
      <c r="CO118" s="520"/>
      <c r="CP118" s="520"/>
      <c r="CQ118" s="520"/>
      <c r="CR118" s="520"/>
      <c r="CS118" s="521"/>
      <c r="CT118" s="517"/>
      <c r="CU118" s="523"/>
      <c r="CV118" s="522"/>
      <c r="CW118" s="520"/>
      <c r="CX118" s="520"/>
      <c r="CY118" s="520"/>
      <c r="CZ118" s="520"/>
      <c r="DA118" s="520"/>
      <c r="DB118" s="521"/>
      <c r="DD118" s="520"/>
      <c r="DE118" s="520"/>
      <c r="DF118" s="520"/>
      <c r="DG118" s="520"/>
      <c r="DH118" s="521"/>
      <c r="DI118" s="517"/>
      <c r="DJ118" s="523"/>
      <c r="DK118" s="522"/>
      <c r="DL118" s="520"/>
      <c r="DM118" s="520"/>
      <c r="DN118" s="520"/>
      <c r="DO118" s="520"/>
      <c r="DP118" s="520"/>
      <c r="DQ118" s="521"/>
    </row>
    <row r="119" spans="1:121" s="526" customFormat="1" ht="17.399999999999999" collapsed="1">
      <c r="A119" s="499">
        <v>2022</v>
      </c>
      <c r="B119" s="500" t="str">
        <f>CONCATENATE("Anlagenspiegel des Jahres ",A119)</f>
        <v>Anlagenspiegel des Jahres 2022</v>
      </c>
      <c r="C119" s="524"/>
      <c r="D119" s="524"/>
      <c r="E119" s="524"/>
      <c r="F119" s="524"/>
      <c r="G119" s="524"/>
      <c r="H119" s="524"/>
      <c r="I119" s="524"/>
      <c r="J119" s="524"/>
      <c r="K119" s="524"/>
      <c r="L119" s="524"/>
      <c r="M119" s="524"/>
      <c r="N119" s="524"/>
      <c r="O119" s="524"/>
      <c r="P119" s="524"/>
      <c r="Q119" s="485"/>
      <c r="R119" s="524"/>
      <c r="S119" s="524"/>
      <c r="T119" s="524"/>
      <c r="U119" s="525"/>
      <c r="V119" s="525"/>
      <c r="W119" s="525"/>
      <c r="X119" s="525"/>
      <c r="Y119" s="525"/>
      <c r="Z119" s="525"/>
      <c r="AA119" s="525"/>
      <c r="AB119" s="525"/>
      <c r="AC119" s="525"/>
      <c r="AD119" s="525"/>
      <c r="AE119" s="525"/>
      <c r="AF119" s="485"/>
      <c r="AG119" s="524"/>
      <c r="AH119" s="524"/>
      <c r="AI119" s="524"/>
      <c r="AJ119" s="525"/>
      <c r="AK119" s="525"/>
      <c r="AL119" s="525"/>
      <c r="AM119" s="525"/>
      <c r="AN119" s="525"/>
      <c r="AO119" s="525"/>
      <c r="AP119" s="525"/>
      <c r="AQ119" s="525"/>
      <c r="AR119" s="525"/>
      <c r="AS119" s="525"/>
      <c r="AT119" s="525"/>
      <c r="AV119" s="524"/>
      <c r="AW119" s="524"/>
      <c r="AX119" s="524"/>
      <c r="AY119" s="525"/>
      <c r="AZ119" s="525"/>
      <c r="BA119" s="525"/>
      <c r="BB119" s="525"/>
      <c r="BC119" s="525"/>
      <c r="BD119" s="525"/>
      <c r="BE119" s="525"/>
      <c r="BF119" s="525"/>
      <c r="BG119" s="525"/>
      <c r="BH119" s="525"/>
      <c r="BI119" s="525"/>
      <c r="BK119" s="524"/>
      <c r="BL119" s="524"/>
      <c r="BM119" s="524"/>
      <c r="BN119" s="525"/>
      <c r="BO119" s="525"/>
      <c r="BP119" s="525"/>
      <c r="BQ119" s="525"/>
      <c r="BR119" s="525"/>
      <c r="BS119" s="525"/>
      <c r="BT119" s="525"/>
      <c r="BU119" s="525"/>
      <c r="BV119" s="525"/>
      <c r="BW119" s="525"/>
      <c r="BX119" s="525"/>
      <c r="BZ119" s="524"/>
      <c r="CA119" s="524"/>
      <c r="CB119" s="524"/>
      <c r="CC119" s="525"/>
      <c r="CD119" s="525"/>
      <c r="CE119" s="525"/>
      <c r="CF119" s="525"/>
      <c r="CG119" s="525"/>
      <c r="CH119" s="525"/>
      <c r="CI119" s="525"/>
      <c r="CJ119" s="525"/>
      <c r="CK119" s="525"/>
      <c r="CL119" s="525"/>
      <c r="CM119" s="525"/>
      <c r="CO119" s="524"/>
      <c r="CP119" s="524"/>
      <c r="CQ119" s="524"/>
      <c r="CR119" s="525"/>
      <c r="CS119" s="525"/>
      <c r="CT119" s="525"/>
      <c r="CU119" s="525"/>
      <c r="CV119" s="525"/>
      <c r="CW119" s="525"/>
      <c r="CX119" s="525"/>
      <c r="CY119" s="525"/>
      <c r="CZ119" s="525"/>
      <c r="DA119" s="525"/>
      <c r="DB119" s="525"/>
      <c r="DD119" s="524"/>
      <c r="DE119" s="524"/>
      <c r="DF119" s="524"/>
      <c r="DG119" s="525"/>
      <c r="DH119" s="525"/>
      <c r="DI119" s="525"/>
      <c r="DJ119" s="525"/>
      <c r="DK119" s="525"/>
      <c r="DL119" s="525"/>
      <c r="DM119" s="525"/>
      <c r="DN119" s="525"/>
      <c r="DO119" s="525"/>
      <c r="DP119" s="525"/>
      <c r="DQ119" s="525"/>
    </row>
    <row r="120" spans="1:121" hidden="1" outlineLevel="1">
      <c r="A120" s="502" t="s">
        <v>297</v>
      </c>
      <c r="B120" s="503" t="s">
        <v>298</v>
      </c>
      <c r="C120" s="504">
        <f t="shared" ref="C120:AD120" si="264">SUM(C121+C125+C130)</f>
        <v>0</v>
      </c>
      <c r="D120" s="504">
        <f t="shared" si="264"/>
        <v>0</v>
      </c>
      <c r="E120" s="504">
        <f t="shared" si="264"/>
        <v>0</v>
      </c>
      <c r="F120" s="504">
        <f t="shared" si="264"/>
        <v>0</v>
      </c>
      <c r="G120" s="504">
        <f t="shared" si="264"/>
        <v>0</v>
      </c>
      <c r="H120" s="504">
        <f t="shared" si="264"/>
        <v>0</v>
      </c>
      <c r="I120" s="504">
        <f t="shared" si="264"/>
        <v>0</v>
      </c>
      <c r="J120" s="504">
        <f t="shared" si="264"/>
        <v>0</v>
      </c>
      <c r="K120" s="504">
        <f t="shared" si="264"/>
        <v>0</v>
      </c>
      <c r="L120" s="504">
        <f t="shared" si="264"/>
        <v>0</v>
      </c>
      <c r="M120" s="504">
        <f t="shared" si="264"/>
        <v>0</v>
      </c>
      <c r="N120" s="504">
        <f t="shared" si="264"/>
        <v>0</v>
      </c>
      <c r="O120" s="504">
        <f t="shared" si="264"/>
        <v>0</v>
      </c>
      <c r="P120" s="504">
        <f t="shared" si="264"/>
        <v>0</v>
      </c>
      <c r="R120" s="504">
        <f t="shared" si="264"/>
        <v>0</v>
      </c>
      <c r="S120" s="504">
        <f t="shared" si="264"/>
        <v>0</v>
      </c>
      <c r="T120" s="504">
        <f t="shared" si="264"/>
        <v>0</v>
      </c>
      <c r="U120" s="504">
        <f t="shared" si="264"/>
        <v>0</v>
      </c>
      <c r="V120" s="504">
        <f t="shared" si="264"/>
        <v>0</v>
      </c>
      <c r="W120" s="504">
        <f t="shared" si="264"/>
        <v>0</v>
      </c>
      <c r="X120" s="504">
        <f t="shared" si="264"/>
        <v>0</v>
      </c>
      <c r="Y120" s="504">
        <f t="shared" si="264"/>
        <v>0</v>
      </c>
      <c r="Z120" s="504">
        <f t="shared" si="264"/>
        <v>0</v>
      </c>
      <c r="AA120" s="504">
        <f t="shared" si="264"/>
        <v>0</v>
      </c>
      <c r="AB120" s="504">
        <f t="shared" si="264"/>
        <v>0</v>
      </c>
      <c r="AC120" s="504">
        <f t="shared" si="264"/>
        <v>0</v>
      </c>
      <c r="AD120" s="504">
        <f t="shared" si="264"/>
        <v>0</v>
      </c>
      <c r="AE120" s="504">
        <f>SUM(AE121+AE125+AE130)</f>
        <v>0</v>
      </c>
      <c r="AG120" s="504">
        <f t="shared" ref="AG120:AS120" si="265">SUM(AG121+AG125+AG130)</f>
        <v>0</v>
      </c>
      <c r="AH120" s="504">
        <f t="shared" si="265"/>
        <v>0</v>
      </c>
      <c r="AI120" s="504">
        <f t="shared" si="265"/>
        <v>0</v>
      </c>
      <c r="AJ120" s="504">
        <f t="shared" si="265"/>
        <v>0</v>
      </c>
      <c r="AK120" s="504">
        <f t="shared" si="265"/>
        <v>0</v>
      </c>
      <c r="AL120" s="504">
        <f t="shared" si="265"/>
        <v>0</v>
      </c>
      <c r="AM120" s="504">
        <f t="shared" si="265"/>
        <v>0</v>
      </c>
      <c r="AN120" s="504">
        <f t="shared" si="265"/>
        <v>0</v>
      </c>
      <c r="AO120" s="504">
        <f t="shared" si="265"/>
        <v>0</v>
      </c>
      <c r="AP120" s="504">
        <f t="shared" si="265"/>
        <v>0</v>
      </c>
      <c r="AQ120" s="504">
        <f t="shared" si="265"/>
        <v>0</v>
      </c>
      <c r="AR120" s="504">
        <f t="shared" si="265"/>
        <v>0</v>
      </c>
      <c r="AS120" s="504">
        <f t="shared" si="265"/>
        <v>0</v>
      </c>
      <c r="AT120" s="504">
        <f>SUM(AT121+AT125+AT130)</f>
        <v>0</v>
      </c>
      <c r="AV120" s="504">
        <f t="shared" ref="AV120:BH120" si="266">SUM(AV121+AV125+AV130)</f>
        <v>0</v>
      </c>
      <c r="AW120" s="504">
        <f t="shared" si="266"/>
        <v>0</v>
      </c>
      <c r="AX120" s="504">
        <f t="shared" si="266"/>
        <v>0</v>
      </c>
      <c r="AY120" s="504">
        <f t="shared" si="266"/>
        <v>0</v>
      </c>
      <c r="AZ120" s="504">
        <f t="shared" si="266"/>
        <v>0</v>
      </c>
      <c r="BA120" s="504">
        <f t="shared" si="266"/>
        <v>0</v>
      </c>
      <c r="BB120" s="504">
        <f t="shared" si="266"/>
        <v>0</v>
      </c>
      <c r="BC120" s="504">
        <f t="shared" si="266"/>
        <v>0</v>
      </c>
      <c r="BD120" s="504">
        <f t="shared" si="266"/>
        <v>0</v>
      </c>
      <c r="BE120" s="504">
        <f t="shared" si="266"/>
        <v>0</v>
      </c>
      <c r="BF120" s="504">
        <f t="shared" si="266"/>
        <v>0</v>
      </c>
      <c r="BG120" s="504">
        <f t="shared" si="266"/>
        <v>0</v>
      </c>
      <c r="BH120" s="504">
        <f t="shared" si="266"/>
        <v>0</v>
      </c>
      <c r="BI120" s="504">
        <f>SUM(BI121+BI125+BI130)</f>
        <v>0</v>
      </c>
      <c r="BK120" s="504">
        <f t="shared" ref="BK120:BW120" si="267">SUM(BK121+BK125+BK130)</f>
        <v>0</v>
      </c>
      <c r="BL120" s="504">
        <f t="shared" si="267"/>
        <v>0</v>
      </c>
      <c r="BM120" s="504">
        <f t="shared" si="267"/>
        <v>0</v>
      </c>
      <c r="BN120" s="504">
        <f t="shared" si="267"/>
        <v>0</v>
      </c>
      <c r="BO120" s="504">
        <f t="shared" si="267"/>
        <v>0</v>
      </c>
      <c r="BP120" s="504">
        <f t="shared" si="267"/>
        <v>0</v>
      </c>
      <c r="BQ120" s="504">
        <f t="shared" si="267"/>
        <v>0</v>
      </c>
      <c r="BR120" s="504">
        <f t="shared" si="267"/>
        <v>0</v>
      </c>
      <c r="BS120" s="504">
        <f t="shared" si="267"/>
        <v>0</v>
      </c>
      <c r="BT120" s="504">
        <f t="shared" si="267"/>
        <v>0</v>
      </c>
      <c r="BU120" s="504">
        <f t="shared" si="267"/>
        <v>0</v>
      </c>
      <c r="BV120" s="504">
        <f t="shared" si="267"/>
        <v>0</v>
      </c>
      <c r="BW120" s="504">
        <f t="shared" si="267"/>
        <v>0</v>
      </c>
      <c r="BX120" s="504">
        <f>SUM(BX121+BX125+BX130)</f>
        <v>0</v>
      </c>
      <c r="BZ120" s="504">
        <f t="shared" ref="BZ120:CL120" si="268">SUM(BZ121+BZ125+BZ130)</f>
        <v>0</v>
      </c>
      <c r="CA120" s="504">
        <f t="shared" si="268"/>
        <v>0</v>
      </c>
      <c r="CB120" s="504">
        <f t="shared" si="268"/>
        <v>0</v>
      </c>
      <c r="CC120" s="504">
        <f t="shared" si="268"/>
        <v>0</v>
      </c>
      <c r="CD120" s="504">
        <f t="shared" si="268"/>
        <v>0</v>
      </c>
      <c r="CE120" s="504">
        <f t="shared" si="268"/>
        <v>0</v>
      </c>
      <c r="CF120" s="504">
        <f t="shared" si="268"/>
        <v>0</v>
      </c>
      <c r="CG120" s="504">
        <f t="shared" si="268"/>
        <v>0</v>
      </c>
      <c r="CH120" s="504">
        <f t="shared" si="268"/>
        <v>0</v>
      </c>
      <c r="CI120" s="504">
        <f t="shared" si="268"/>
        <v>0</v>
      </c>
      <c r="CJ120" s="504">
        <f t="shared" si="268"/>
        <v>0</v>
      </c>
      <c r="CK120" s="504">
        <f t="shared" si="268"/>
        <v>0</v>
      </c>
      <c r="CL120" s="504">
        <f t="shared" si="268"/>
        <v>0</v>
      </c>
      <c r="CM120" s="504">
        <f>SUM(CM121+CM125+CM130)</f>
        <v>0</v>
      </c>
      <c r="CO120" s="504">
        <f t="shared" ref="CO120:DA120" si="269">SUM(CO121+CO125+CO130)</f>
        <v>0</v>
      </c>
      <c r="CP120" s="504">
        <f t="shared" si="269"/>
        <v>0</v>
      </c>
      <c r="CQ120" s="504">
        <f t="shared" si="269"/>
        <v>0</v>
      </c>
      <c r="CR120" s="504">
        <f t="shared" si="269"/>
        <v>0</v>
      </c>
      <c r="CS120" s="504">
        <f t="shared" si="269"/>
        <v>0</v>
      </c>
      <c r="CT120" s="504">
        <f t="shared" si="269"/>
        <v>0</v>
      </c>
      <c r="CU120" s="504">
        <f t="shared" si="269"/>
        <v>0</v>
      </c>
      <c r="CV120" s="504">
        <f t="shared" si="269"/>
        <v>0</v>
      </c>
      <c r="CW120" s="504">
        <f t="shared" si="269"/>
        <v>0</v>
      </c>
      <c r="CX120" s="504">
        <f t="shared" si="269"/>
        <v>0</v>
      </c>
      <c r="CY120" s="504">
        <f t="shared" si="269"/>
        <v>0</v>
      </c>
      <c r="CZ120" s="504">
        <f t="shared" si="269"/>
        <v>0</v>
      </c>
      <c r="DA120" s="504">
        <f t="shared" si="269"/>
        <v>0</v>
      </c>
      <c r="DB120" s="504">
        <f>SUM(DB121+DB125+DB130)</f>
        <v>0</v>
      </c>
      <c r="DD120" s="504">
        <f t="shared" ref="DD120:DP120" si="270">SUM(DD121+DD125+DD130)</f>
        <v>0</v>
      </c>
      <c r="DE120" s="504">
        <f t="shared" si="270"/>
        <v>0</v>
      </c>
      <c r="DF120" s="504">
        <f t="shared" si="270"/>
        <v>0</v>
      </c>
      <c r="DG120" s="504">
        <f t="shared" si="270"/>
        <v>0</v>
      </c>
      <c r="DH120" s="504">
        <f t="shared" si="270"/>
        <v>0</v>
      </c>
      <c r="DI120" s="504">
        <f t="shared" si="270"/>
        <v>0</v>
      </c>
      <c r="DJ120" s="504">
        <f t="shared" si="270"/>
        <v>0</v>
      </c>
      <c r="DK120" s="504">
        <f t="shared" si="270"/>
        <v>0</v>
      </c>
      <c r="DL120" s="504">
        <f t="shared" si="270"/>
        <v>0</v>
      </c>
      <c r="DM120" s="504">
        <f t="shared" si="270"/>
        <v>0</v>
      </c>
      <c r="DN120" s="504">
        <f t="shared" si="270"/>
        <v>0</v>
      </c>
      <c r="DO120" s="504">
        <f t="shared" si="270"/>
        <v>0</v>
      </c>
      <c r="DP120" s="504">
        <f t="shared" si="270"/>
        <v>0</v>
      </c>
      <c r="DQ120" s="504">
        <f>SUM(DQ121+DQ125+DQ130)</f>
        <v>0</v>
      </c>
    </row>
    <row r="121" spans="1:121" hidden="1" outlineLevel="1">
      <c r="A121" s="502" t="s">
        <v>218</v>
      </c>
      <c r="B121" s="503" t="s">
        <v>299</v>
      </c>
      <c r="C121" s="504">
        <f t="shared" ref="C121:AD121" si="271">SUM(C122:C124)</f>
        <v>0</v>
      </c>
      <c r="D121" s="504">
        <f t="shared" si="271"/>
        <v>0</v>
      </c>
      <c r="E121" s="504">
        <f t="shared" si="271"/>
        <v>0</v>
      </c>
      <c r="F121" s="504">
        <f t="shared" si="271"/>
        <v>0</v>
      </c>
      <c r="G121" s="504">
        <f t="shared" si="271"/>
        <v>0</v>
      </c>
      <c r="H121" s="504">
        <f t="shared" si="271"/>
        <v>0</v>
      </c>
      <c r="I121" s="504">
        <f t="shared" si="271"/>
        <v>0</v>
      </c>
      <c r="J121" s="504">
        <f t="shared" si="271"/>
        <v>0</v>
      </c>
      <c r="K121" s="504">
        <f t="shared" si="271"/>
        <v>0</v>
      </c>
      <c r="L121" s="504">
        <f t="shared" si="271"/>
        <v>0</v>
      </c>
      <c r="M121" s="504">
        <f t="shared" si="271"/>
        <v>0</v>
      </c>
      <c r="N121" s="504">
        <f t="shared" si="271"/>
        <v>0</v>
      </c>
      <c r="O121" s="504">
        <f t="shared" si="271"/>
        <v>0</v>
      </c>
      <c r="P121" s="504">
        <f t="shared" si="271"/>
        <v>0</v>
      </c>
      <c r="R121" s="504">
        <f t="shared" si="271"/>
        <v>0</v>
      </c>
      <c r="S121" s="504">
        <f t="shared" si="271"/>
        <v>0</v>
      </c>
      <c r="T121" s="504">
        <f t="shared" si="271"/>
        <v>0</v>
      </c>
      <c r="U121" s="504">
        <f t="shared" si="271"/>
        <v>0</v>
      </c>
      <c r="V121" s="504">
        <f t="shared" si="271"/>
        <v>0</v>
      </c>
      <c r="W121" s="504">
        <f t="shared" si="271"/>
        <v>0</v>
      </c>
      <c r="X121" s="504">
        <f t="shared" si="271"/>
        <v>0</v>
      </c>
      <c r="Y121" s="504">
        <f t="shared" si="271"/>
        <v>0</v>
      </c>
      <c r="Z121" s="504">
        <f t="shared" si="271"/>
        <v>0</v>
      </c>
      <c r="AA121" s="504">
        <f t="shared" si="271"/>
        <v>0</v>
      </c>
      <c r="AB121" s="504">
        <f t="shared" si="271"/>
        <v>0</v>
      </c>
      <c r="AC121" s="504">
        <f t="shared" si="271"/>
        <v>0</v>
      </c>
      <c r="AD121" s="504">
        <f t="shared" si="271"/>
        <v>0</v>
      </c>
      <c r="AE121" s="504">
        <f>SUM(AE122:AE124)</f>
        <v>0</v>
      </c>
      <c r="AG121" s="504">
        <f t="shared" ref="AG121:AS121" si="272">SUM(AG122:AG124)</f>
        <v>0</v>
      </c>
      <c r="AH121" s="504">
        <f t="shared" si="272"/>
        <v>0</v>
      </c>
      <c r="AI121" s="504">
        <f t="shared" si="272"/>
        <v>0</v>
      </c>
      <c r="AJ121" s="504">
        <f t="shared" si="272"/>
        <v>0</v>
      </c>
      <c r="AK121" s="504">
        <f t="shared" si="272"/>
        <v>0</v>
      </c>
      <c r="AL121" s="504">
        <f t="shared" si="272"/>
        <v>0</v>
      </c>
      <c r="AM121" s="504">
        <f t="shared" si="272"/>
        <v>0</v>
      </c>
      <c r="AN121" s="504">
        <f t="shared" si="272"/>
        <v>0</v>
      </c>
      <c r="AO121" s="504">
        <f t="shared" si="272"/>
        <v>0</v>
      </c>
      <c r="AP121" s="504">
        <f t="shared" si="272"/>
        <v>0</v>
      </c>
      <c r="AQ121" s="504">
        <f t="shared" si="272"/>
        <v>0</v>
      </c>
      <c r="AR121" s="504">
        <f t="shared" si="272"/>
        <v>0</v>
      </c>
      <c r="AS121" s="504">
        <f t="shared" si="272"/>
        <v>0</v>
      </c>
      <c r="AT121" s="504">
        <f>SUM(AT122:AT124)</f>
        <v>0</v>
      </c>
      <c r="AV121" s="504">
        <f t="shared" ref="AV121:BH121" si="273">SUM(AV122:AV124)</f>
        <v>0</v>
      </c>
      <c r="AW121" s="504">
        <f t="shared" si="273"/>
        <v>0</v>
      </c>
      <c r="AX121" s="504">
        <f t="shared" si="273"/>
        <v>0</v>
      </c>
      <c r="AY121" s="504">
        <f t="shared" si="273"/>
        <v>0</v>
      </c>
      <c r="AZ121" s="504">
        <f t="shared" si="273"/>
        <v>0</v>
      </c>
      <c r="BA121" s="504">
        <f t="shared" si="273"/>
        <v>0</v>
      </c>
      <c r="BB121" s="504">
        <f t="shared" si="273"/>
        <v>0</v>
      </c>
      <c r="BC121" s="504">
        <f t="shared" si="273"/>
        <v>0</v>
      </c>
      <c r="BD121" s="504">
        <f t="shared" si="273"/>
        <v>0</v>
      </c>
      <c r="BE121" s="504">
        <f t="shared" si="273"/>
        <v>0</v>
      </c>
      <c r="BF121" s="504">
        <f t="shared" si="273"/>
        <v>0</v>
      </c>
      <c r="BG121" s="504">
        <f t="shared" si="273"/>
        <v>0</v>
      </c>
      <c r="BH121" s="504">
        <f t="shared" si="273"/>
        <v>0</v>
      </c>
      <c r="BI121" s="504">
        <f>SUM(BI122:BI124)</f>
        <v>0</v>
      </c>
      <c r="BK121" s="504">
        <f t="shared" ref="BK121:BW121" si="274">SUM(BK122:BK124)</f>
        <v>0</v>
      </c>
      <c r="BL121" s="504">
        <f t="shared" si="274"/>
        <v>0</v>
      </c>
      <c r="BM121" s="504">
        <f t="shared" si="274"/>
        <v>0</v>
      </c>
      <c r="BN121" s="504">
        <f t="shared" si="274"/>
        <v>0</v>
      </c>
      <c r="BO121" s="504">
        <f t="shared" si="274"/>
        <v>0</v>
      </c>
      <c r="BP121" s="504">
        <f t="shared" si="274"/>
        <v>0</v>
      </c>
      <c r="BQ121" s="504">
        <f t="shared" si="274"/>
        <v>0</v>
      </c>
      <c r="BR121" s="504">
        <f t="shared" si="274"/>
        <v>0</v>
      </c>
      <c r="BS121" s="504">
        <f t="shared" si="274"/>
        <v>0</v>
      </c>
      <c r="BT121" s="504">
        <f t="shared" si="274"/>
        <v>0</v>
      </c>
      <c r="BU121" s="504">
        <f t="shared" si="274"/>
        <v>0</v>
      </c>
      <c r="BV121" s="504">
        <f t="shared" si="274"/>
        <v>0</v>
      </c>
      <c r="BW121" s="504">
        <f t="shared" si="274"/>
        <v>0</v>
      </c>
      <c r="BX121" s="504">
        <f>SUM(BX122:BX124)</f>
        <v>0</v>
      </c>
      <c r="BZ121" s="504">
        <f t="shared" ref="BZ121:CL121" si="275">SUM(BZ122:BZ124)</f>
        <v>0</v>
      </c>
      <c r="CA121" s="504">
        <f t="shared" si="275"/>
        <v>0</v>
      </c>
      <c r="CB121" s="504">
        <f t="shared" si="275"/>
        <v>0</v>
      </c>
      <c r="CC121" s="504">
        <f t="shared" si="275"/>
        <v>0</v>
      </c>
      <c r="CD121" s="504">
        <f t="shared" si="275"/>
        <v>0</v>
      </c>
      <c r="CE121" s="504">
        <f t="shared" si="275"/>
        <v>0</v>
      </c>
      <c r="CF121" s="504">
        <f t="shared" si="275"/>
        <v>0</v>
      </c>
      <c r="CG121" s="504">
        <f t="shared" si="275"/>
        <v>0</v>
      </c>
      <c r="CH121" s="504">
        <f t="shared" si="275"/>
        <v>0</v>
      </c>
      <c r="CI121" s="504">
        <f t="shared" si="275"/>
        <v>0</v>
      </c>
      <c r="CJ121" s="504">
        <f t="shared" si="275"/>
        <v>0</v>
      </c>
      <c r="CK121" s="504">
        <f t="shared" si="275"/>
        <v>0</v>
      </c>
      <c r="CL121" s="504">
        <f t="shared" si="275"/>
        <v>0</v>
      </c>
      <c r="CM121" s="504">
        <f>SUM(CM122:CM124)</f>
        <v>0</v>
      </c>
      <c r="CO121" s="504">
        <f t="shared" ref="CO121:DA121" si="276">SUM(CO122:CO124)</f>
        <v>0</v>
      </c>
      <c r="CP121" s="504">
        <f t="shared" si="276"/>
        <v>0</v>
      </c>
      <c r="CQ121" s="504">
        <f t="shared" si="276"/>
        <v>0</v>
      </c>
      <c r="CR121" s="504">
        <f t="shared" si="276"/>
        <v>0</v>
      </c>
      <c r="CS121" s="504">
        <f t="shared" si="276"/>
        <v>0</v>
      </c>
      <c r="CT121" s="504">
        <f t="shared" si="276"/>
        <v>0</v>
      </c>
      <c r="CU121" s="504">
        <f t="shared" si="276"/>
        <v>0</v>
      </c>
      <c r="CV121" s="504">
        <f t="shared" si="276"/>
        <v>0</v>
      </c>
      <c r="CW121" s="504">
        <f t="shared" si="276"/>
        <v>0</v>
      </c>
      <c r="CX121" s="504">
        <f t="shared" si="276"/>
        <v>0</v>
      </c>
      <c r="CY121" s="504">
        <f t="shared" si="276"/>
        <v>0</v>
      </c>
      <c r="CZ121" s="504">
        <f t="shared" si="276"/>
        <v>0</v>
      </c>
      <c r="DA121" s="504">
        <f t="shared" si="276"/>
        <v>0</v>
      </c>
      <c r="DB121" s="504">
        <f>SUM(DB122:DB124)</f>
        <v>0</v>
      </c>
      <c r="DD121" s="504">
        <f t="shared" ref="DD121:DP121" si="277">SUM(DD122:DD124)</f>
        <v>0</v>
      </c>
      <c r="DE121" s="504">
        <f t="shared" si="277"/>
        <v>0</v>
      </c>
      <c r="DF121" s="504">
        <f t="shared" si="277"/>
        <v>0</v>
      </c>
      <c r="DG121" s="504">
        <f t="shared" si="277"/>
        <v>0</v>
      </c>
      <c r="DH121" s="504">
        <f t="shared" si="277"/>
        <v>0</v>
      </c>
      <c r="DI121" s="504">
        <f t="shared" si="277"/>
        <v>0</v>
      </c>
      <c r="DJ121" s="504">
        <f t="shared" si="277"/>
        <v>0</v>
      </c>
      <c r="DK121" s="504">
        <f t="shared" si="277"/>
        <v>0</v>
      </c>
      <c r="DL121" s="504">
        <f t="shared" si="277"/>
        <v>0</v>
      </c>
      <c r="DM121" s="504">
        <f t="shared" si="277"/>
        <v>0</v>
      </c>
      <c r="DN121" s="504">
        <f t="shared" si="277"/>
        <v>0</v>
      </c>
      <c r="DO121" s="504">
        <f t="shared" si="277"/>
        <v>0</v>
      </c>
      <c r="DP121" s="504">
        <f t="shared" si="277"/>
        <v>0</v>
      </c>
      <c r="DQ121" s="504">
        <f>SUM(DQ122:DQ124)</f>
        <v>0</v>
      </c>
    </row>
    <row r="122" spans="1:121" ht="27.6" hidden="1" outlineLevel="1">
      <c r="A122" s="507" t="s">
        <v>2</v>
      </c>
      <c r="B122" s="508" t="s">
        <v>300</v>
      </c>
      <c r="C122" s="509"/>
      <c r="D122" s="510"/>
      <c r="E122" s="510"/>
      <c r="F122" s="510"/>
      <c r="G122" s="511">
        <f>C122+D122-E122+F122</f>
        <v>0</v>
      </c>
      <c r="H122" s="510"/>
      <c r="I122" s="510"/>
      <c r="J122" s="510"/>
      <c r="K122" s="510"/>
      <c r="L122" s="510"/>
      <c r="M122" s="510"/>
      <c r="N122" s="511">
        <f>H122+I122-J122+K122-L122+M122</f>
        <v>0</v>
      </c>
      <c r="O122" s="510"/>
      <c r="P122" s="510"/>
      <c r="R122" s="510"/>
      <c r="S122" s="510"/>
      <c r="T122" s="510"/>
      <c r="U122" s="510"/>
      <c r="V122" s="511">
        <f>R122+S122-T122+U122</f>
        <v>0</v>
      </c>
      <c r="W122" s="510"/>
      <c r="X122" s="510"/>
      <c r="Y122" s="510"/>
      <c r="Z122" s="510"/>
      <c r="AA122" s="510"/>
      <c r="AB122" s="510"/>
      <c r="AC122" s="511">
        <f>W122+X122-Y122+Z122-AA122+AB122</f>
        <v>0</v>
      </c>
      <c r="AD122" s="510"/>
      <c r="AE122" s="510"/>
      <c r="AG122" s="510"/>
      <c r="AH122" s="510"/>
      <c r="AI122" s="510"/>
      <c r="AJ122" s="510"/>
      <c r="AK122" s="511">
        <f>AG122+AH122-AI122+AJ122</f>
        <v>0</v>
      </c>
      <c r="AL122" s="510"/>
      <c r="AM122" s="510"/>
      <c r="AN122" s="510"/>
      <c r="AO122" s="510"/>
      <c r="AP122" s="510"/>
      <c r="AQ122" s="510"/>
      <c r="AR122" s="511">
        <f>AL122+AM122-AN122+AO122-AP122+AQ122</f>
        <v>0</v>
      </c>
      <c r="AS122" s="510"/>
      <c r="AT122" s="510"/>
      <c r="AV122" s="510"/>
      <c r="AW122" s="510"/>
      <c r="AX122" s="510"/>
      <c r="AY122" s="510"/>
      <c r="AZ122" s="511">
        <f>AV122+AW122-AX122+AY122</f>
        <v>0</v>
      </c>
      <c r="BA122" s="510"/>
      <c r="BB122" s="510"/>
      <c r="BC122" s="510"/>
      <c r="BD122" s="510"/>
      <c r="BE122" s="510"/>
      <c r="BF122" s="510"/>
      <c r="BG122" s="511">
        <f>BA122+BB122-BC122+BD122-BE122+BF122</f>
        <v>0</v>
      </c>
      <c r="BH122" s="510"/>
      <c r="BI122" s="510"/>
      <c r="BK122" s="510"/>
      <c r="BL122" s="510"/>
      <c r="BM122" s="510"/>
      <c r="BN122" s="510"/>
      <c r="BO122" s="511">
        <f>BK122+BL122-BM122+BN122</f>
        <v>0</v>
      </c>
      <c r="BP122" s="510"/>
      <c r="BQ122" s="510"/>
      <c r="BR122" s="510"/>
      <c r="BS122" s="510"/>
      <c r="BT122" s="510"/>
      <c r="BU122" s="510"/>
      <c r="BV122" s="511">
        <f>BP122+BQ122-BR122+BS122-BT122+BU122</f>
        <v>0</v>
      </c>
      <c r="BW122" s="510"/>
      <c r="BX122" s="510"/>
      <c r="BZ122" s="510"/>
      <c r="CA122" s="510"/>
      <c r="CB122" s="510"/>
      <c r="CC122" s="510"/>
      <c r="CD122" s="511">
        <f>BZ122+CA122-CB122+CC122</f>
        <v>0</v>
      </c>
      <c r="CE122" s="510"/>
      <c r="CF122" s="510"/>
      <c r="CG122" s="510"/>
      <c r="CH122" s="510"/>
      <c r="CI122" s="510"/>
      <c r="CJ122" s="510"/>
      <c r="CK122" s="511">
        <f>CE122+CF122-CG122+CH122-CI122+CJ122</f>
        <v>0</v>
      </c>
      <c r="CL122" s="510"/>
      <c r="CM122" s="510"/>
      <c r="CO122" s="510"/>
      <c r="CP122" s="510"/>
      <c r="CQ122" s="510"/>
      <c r="CR122" s="510"/>
      <c r="CS122" s="511">
        <f>CO122+CP122-CQ122+CR122</f>
        <v>0</v>
      </c>
      <c r="CT122" s="510"/>
      <c r="CU122" s="510"/>
      <c r="CV122" s="510"/>
      <c r="CW122" s="510"/>
      <c r="CX122" s="510"/>
      <c r="CY122" s="510"/>
      <c r="CZ122" s="511">
        <f>CT122+CU122-CV122+CW122-CX122+CY122</f>
        <v>0</v>
      </c>
      <c r="DA122" s="510"/>
      <c r="DB122" s="510"/>
      <c r="DD122" s="510"/>
      <c r="DE122" s="510"/>
      <c r="DF122" s="510"/>
      <c r="DG122" s="510"/>
      <c r="DH122" s="511">
        <f>DD122+DE122-DF122+DG122</f>
        <v>0</v>
      </c>
      <c r="DI122" s="510"/>
      <c r="DJ122" s="510"/>
      <c r="DK122" s="510"/>
      <c r="DL122" s="510"/>
      <c r="DM122" s="510"/>
      <c r="DN122" s="510"/>
      <c r="DO122" s="511">
        <f>DI122+DJ122-DK122+DL122-DM122+DN122</f>
        <v>0</v>
      </c>
      <c r="DP122" s="510"/>
      <c r="DQ122" s="510"/>
    </row>
    <row r="123" spans="1:121" hidden="1" outlineLevel="1">
      <c r="A123" s="514" t="s">
        <v>3</v>
      </c>
      <c r="B123" s="515" t="s">
        <v>301</v>
      </c>
      <c r="C123" s="516"/>
      <c r="D123" s="517"/>
      <c r="E123" s="517"/>
      <c r="F123" s="517"/>
      <c r="G123" s="504">
        <f>C123+D123-E123+F123</f>
        <v>0</v>
      </c>
      <c r="H123" s="517"/>
      <c r="I123" s="517"/>
      <c r="J123" s="517"/>
      <c r="K123" s="517"/>
      <c r="L123" s="517"/>
      <c r="M123" s="517"/>
      <c r="N123" s="511">
        <f>H123+I123-J123+K123-L123+M123</f>
        <v>0</v>
      </c>
      <c r="O123" s="517"/>
      <c r="P123" s="517"/>
      <c r="R123" s="517"/>
      <c r="S123" s="517"/>
      <c r="T123" s="517"/>
      <c r="U123" s="517"/>
      <c r="V123" s="504">
        <f>R123+S123-T123+U123</f>
        <v>0</v>
      </c>
      <c r="W123" s="517"/>
      <c r="X123" s="517"/>
      <c r="Y123" s="517"/>
      <c r="Z123" s="517"/>
      <c r="AA123" s="517"/>
      <c r="AB123" s="517"/>
      <c r="AC123" s="511">
        <f>W123+X123-Y123+Z123-AA123+AB123</f>
        <v>0</v>
      </c>
      <c r="AD123" s="517"/>
      <c r="AE123" s="517"/>
      <c r="AG123" s="517"/>
      <c r="AH123" s="517"/>
      <c r="AI123" s="517"/>
      <c r="AJ123" s="517"/>
      <c r="AK123" s="504">
        <f>AG123+AH123-AI123+AJ123</f>
        <v>0</v>
      </c>
      <c r="AL123" s="517"/>
      <c r="AM123" s="517"/>
      <c r="AN123" s="517"/>
      <c r="AO123" s="517"/>
      <c r="AP123" s="517"/>
      <c r="AQ123" s="517"/>
      <c r="AR123" s="511">
        <f>AL123+AM123-AN123+AO123-AP123+AQ123</f>
        <v>0</v>
      </c>
      <c r="AS123" s="517"/>
      <c r="AT123" s="517"/>
      <c r="AV123" s="517"/>
      <c r="AW123" s="517"/>
      <c r="AX123" s="517"/>
      <c r="AY123" s="517"/>
      <c r="AZ123" s="504">
        <f>AV123+AW123-AX123+AY123</f>
        <v>0</v>
      </c>
      <c r="BA123" s="517"/>
      <c r="BB123" s="517"/>
      <c r="BC123" s="517"/>
      <c r="BD123" s="517"/>
      <c r="BE123" s="517"/>
      <c r="BF123" s="517"/>
      <c r="BG123" s="511">
        <f>BA123+BB123-BC123+BD123-BE123+BF123</f>
        <v>0</v>
      </c>
      <c r="BH123" s="517"/>
      <c r="BI123" s="517"/>
      <c r="BK123" s="517"/>
      <c r="BL123" s="517"/>
      <c r="BM123" s="517"/>
      <c r="BN123" s="517"/>
      <c r="BO123" s="504">
        <f>BK123+BL123-BM123+BN123</f>
        <v>0</v>
      </c>
      <c r="BP123" s="517"/>
      <c r="BQ123" s="517"/>
      <c r="BR123" s="517"/>
      <c r="BS123" s="517"/>
      <c r="BT123" s="517"/>
      <c r="BU123" s="517"/>
      <c r="BV123" s="511">
        <f>BP123+BQ123-BR123+BS123-BT123+BU123</f>
        <v>0</v>
      </c>
      <c r="BW123" s="517"/>
      <c r="BX123" s="517"/>
      <c r="BZ123" s="517"/>
      <c r="CA123" s="517"/>
      <c r="CB123" s="517"/>
      <c r="CC123" s="517"/>
      <c r="CD123" s="504">
        <f>BZ123+CA123-CB123+CC123</f>
        <v>0</v>
      </c>
      <c r="CE123" s="517"/>
      <c r="CF123" s="517"/>
      <c r="CG123" s="517"/>
      <c r="CH123" s="517"/>
      <c r="CI123" s="517"/>
      <c r="CJ123" s="517"/>
      <c r="CK123" s="511">
        <f>CE123+CF123-CG123+CH123-CI123+CJ123</f>
        <v>0</v>
      </c>
      <c r="CL123" s="517"/>
      <c r="CM123" s="517"/>
      <c r="CO123" s="517"/>
      <c r="CP123" s="517"/>
      <c r="CQ123" s="517"/>
      <c r="CR123" s="517"/>
      <c r="CS123" s="504">
        <f>CO123+CP123-CQ123+CR123</f>
        <v>0</v>
      </c>
      <c r="CT123" s="517"/>
      <c r="CU123" s="517"/>
      <c r="CV123" s="517"/>
      <c r="CW123" s="517"/>
      <c r="CX123" s="517"/>
      <c r="CY123" s="517"/>
      <c r="CZ123" s="511">
        <f>CT123+CU123-CV123+CW123-CX123+CY123</f>
        <v>0</v>
      </c>
      <c r="DA123" s="517"/>
      <c r="DB123" s="517"/>
      <c r="DD123" s="517"/>
      <c r="DE123" s="517"/>
      <c r="DF123" s="517"/>
      <c r="DG123" s="517"/>
      <c r="DH123" s="504">
        <f>DD123+DE123-DF123+DG123</f>
        <v>0</v>
      </c>
      <c r="DI123" s="517"/>
      <c r="DJ123" s="517"/>
      <c r="DK123" s="517"/>
      <c r="DL123" s="517"/>
      <c r="DM123" s="517"/>
      <c r="DN123" s="517"/>
      <c r="DO123" s="511">
        <f>DI123+DJ123-DK123+DL123-DM123+DN123</f>
        <v>0</v>
      </c>
      <c r="DP123" s="517"/>
      <c r="DQ123" s="517"/>
    </row>
    <row r="124" spans="1:121" hidden="1" outlineLevel="1">
      <c r="A124" s="514" t="s">
        <v>4</v>
      </c>
      <c r="B124" s="515" t="s">
        <v>302</v>
      </c>
      <c r="C124" s="516"/>
      <c r="D124" s="517"/>
      <c r="E124" s="517"/>
      <c r="F124" s="517"/>
      <c r="G124" s="504">
        <f>C124+D124-E124+F124</f>
        <v>0</v>
      </c>
      <c r="H124" s="517"/>
      <c r="I124" s="517"/>
      <c r="J124" s="517"/>
      <c r="K124" s="517"/>
      <c r="L124" s="517"/>
      <c r="M124" s="517"/>
      <c r="N124" s="511">
        <f>H124+I124-J124+K124-L124+M124</f>
        <v>0</v>
      </c>
      <c r="O124" s="517"/>
      <c r="P124" s="517"/>
      <c r="R124" s="517"/>
      <c r="S124" s="517"/>
      <c r="T124" s="517"/>
      <c r="U124" s="517"/>
      <c r="V124" s="504">
        <f>R124+S124-T124+U124</f>
        <v>0</v>
      </c>
      <c r="W124" s="517"/>
      <c r="X124" s="517"/>
      <c r="Y124" s="517"/>
      <c r="Z124" s="517"/>
      <c r="AA124" s="517"/>
      <c r="AB124" s="517"/>
      <c r="AC124" s="511">
        <f>W124+X124-Y124+Z124-AA124+AB124</f>
        <v>0</v>
      </c>
      <c r="AD124" s="517"/>
      <c r="AE124" s="517"/>
      <c r="AG124" s="517"/>
      <c r="AH124" s="517"/>
      <c r="AI124" s="517"/>
      <c r="AJ124" s="517"/>
      <c r="AK124" s="504">
        <f>AG124+AH124-AI124+AJ124</f>
        <v>0</v>
      </c>
      <c r="AL124" s="517"/>
      <c r="AM124" s="517"/>
      <c r="AN124" s="517"/>
      <c r="AO124" s="517"/>
      <c r="AP124" s="517"/>
      <c r="AQ124" s="517"/>
      <c r="AR124" s="511">
        <f>AL124+AM124-AN124+AO124-AP124+AQ124</f>
        <v>0</v>
      </c>
      <c r="AS124" s="517"/>
      <c r="AT124" s="517"/>
      <c r="AV124" s="517"/>
      <c r="AW124" s="517"/>
      <c r="AX124" s="517"/>
      <c r="AY124" s="517"/>
      <c r="AZ124" s="504">
        <f>AV124+AW124-AX124+AY124</f>
        <v>0</v>
      </c>
      <c r="BA124" s="517"/>
      <c r="BB124" s="517"/>
      <c r="BC124" s="517"/>
      <c r="BD124" s="517"/>
      <c r="BE124" s="517"/>
      <c r="BF124" s="517"/>
      <c r="BG124" s="511">
        <f>BA124+BB124-BC124+BD124-BE124+BF124</f>
        <v>0</v>
      </c>
      <c r="BH124" s="517"/>
      <c r="BI124" s="517"/>
      <c r="BK124" s="517"/>
      <c r="BL124" s="517"/>
      <c r="BM124" s="517"/>
      <c r="BN124" s="517"/>
      <c r="BO124" s="504">
        <f>BK124+BL124-BM124+BN124</f>
        <v>0</v>
      </c>
      <c r="BP124" s="517"/>
      <c r="BQ124" s="517"/>
      <c r="BR124" s="517"/>
      <c r="BS124" s="517"/>
      <c r="BT124" s="517"/>
      <c r="BU124" s="517"/>
      <c r="BV124" s="511">
        <f>BP124+BQ124-BR124+BS124-BT124+BU124</f>
        <v>0</v>
      </c>
      <c r="BW124" s="517"/>
      <c r="BX124" s="517"/>
      <c r="BZ124" s="517"/>
      <c r="CA124" s="517"/>
      <c r="CB124" s="517"/>
      <c r="CC124" s="517"/>
      <c r="CD124" s="504">
        <f>BZ124+CA124-CB124+CC124</f>
        <v>0</v>
      </c>
      <c r="CE124" s="517"/>
      <c r="CF124" s="517"/>
      <c r="CG124" s="517"/>
      <c r="CH124" s="517"/>
      <c r="CI124" s="517"/>
      <c r="CJ124" s="517"/>
      <c r="CK124" s="511">
        <f>CE124+CF124-CG124+CH124-CI124+CJ124</f>
        <v>0</v>
      </c>
      <c r="CL124" s="517"/>
      <c r="CM124" s="517"/>
      <c r="CO124" s="517"/>
      <c r="CP124" s="517"/>
      <c r="CQ124" s="517"/>
      <c r="CR124" s="517"/>
      <c r="CS124" s="504">
        <f>CO124+CP124-CQ124+CR124</f>
        <v>0</v>
      </c>
      <c r="CT124" s="517"/>
      <c r="CU124" s="517"/>
      <c r="CV124" s="517"/>
      <c r="CW124" s="517"/>
      <c r="CX124" s="517"/>
      <c r="CY124" s="517"/>
      <c r="CZ124" s="511">
        <f>CT124+CU124-CV124+CW124-CX124+CY124</f>
        <v>0</v>
      </c>
      <c r="DA124" s="517"/>
      <c r="DB124" s="517"/>
      <c r="DD124" s="517"/>
      <c r="DE124" s="517"/>
      <c r="DF124" s="517"/>
      <c r="DG124" s="517"/>
      <c r="DH124" s="504">
        <f>DD124+DE124-DF124+DG124</f>
        <v>0</v>
      </c>
      <c r="DI124" s="517"/>
      <c r="DJ124" s="517"/>
      <c r="DK124" s="517"/>
      <c r="DL124" s="517"/>
      <c r="DM124" s="517"/>
      <c r="DN124" s="517"/>
      <c r="DO124" s="511">
        <f>DI124+DJ124-DK124+DL124-DM124+DN124</f>
        <v>0</v>
      </c>
      <c r="DP124" s="517"/>
      <c r="DQ124" s="517"/>
    </row>
    <row r="125" spans="1:121" hidden="1" outlineLevel="1">
      <c r="A125" s="502" t="s">
        <v>227</v>
      </c>
      <c r="B125" s="503" t="s">
        <v>303</v>
      </c>
      <c r="C125" s="504">
        <f>SUM(C126:C129)</f>
        <v>0</v>
      </c>
      <c r="D125" s="504">
        <f t="shared" ref="D125:AE125" si="278">SUM(D126:D129)</f>
        <v>0</v>
      </c>
      <c r="E125" s="504">
        <f t="shared" si="278"/>
        <v>0</v>
      </c>
      <c r="F125" s="504">
        <f t="shared" si="278"/>
        <v>0</v>
      </c>
      <c r="G125" s="504">
        <f t="shared" si="278"/>
        <v>0</v>
      </c>
      <c r="H125" s="504">
        <f t="shared" si="278"/>
        <v>0</v>
      </c>
      <c r="I125" s="504">
        <f t="shared" si="278"/>
        <v>0</v>
      </c>
      <c r="J125" s="504">
        <f t="shared" si="278"/>
        <v>0</v>
      </c>
      <c r="K125" s="504">
        <f t="shared" si="278"/>
        <v>0</v>
      </c>
      <c r="L125" s="504">
        <f t="shared" si="278"/>
        <v>0</v>
      </c>
      <c r="M125" s="504">
        <f t="shared" si="278"/>
        <v>0</v>
      </c>
      <c r="N125" s="504">
        <f t="shared" si="278"/>
        <v>0</v>
      </c>
      <c r="O125" s="504">
        <f t="shared" si="278"/>
        <v>0</v>
      </c>
      <c r="P125" s="504">
        <f t="shared" si="278"/>
        <v>0</v>
      </c>
      <c r="R125" s="504">
        <f t="shared" si="278"/>
        <v>0</v>
      </c>
      <c r="S125" s="504">
        <f t="shared" si="278"/>
        <v>0</v>
      </c>
      <c r="T125" s="504">
        <f t="shared" si="278"/>
        <v>0</v>
      </c>
      <c r="U125" s="504">
        <f t="shared" si="278"/>
        <v>0</v>
      </c>
      <c r="V125" s="504">
        <f t="shared" si="278"/>
        <v>0</v>
      </c>
      <c r="W125" s="504">
        <f t="shared" si="278"/>
        <v>0</v>
      </c>
      <c r="X125" s="504">
        <f t="shared" si="278"/>
        <v>0</v>
      </c>
      <c r="Y125" s="504">
        <f t="shared" si="278"/>
        <v>0</v>
      </c>
      <c r="Z125" s="504">
        <f t="shared" si="278"/>
        <v>0</v>
      </c>
      <c r="AA125" s="504">
        <f t="shared" si="278"/>
        <v>0</v>
      </c>
      <c r="AB125" s="504">
        <f t="shared" si="278"/>
        <v>0</v>
      </c>
      <c r="AC125" s="504">
        <f t="shared" si="278"/>
        <v>0</v>
      </c>
      <c r="AD125" s="504">
        <f t="shared" si="278"/>
        <v>0</v>
      </c>
      <c r="AE125" s="504">
        <f t="shared" si="278"/>
        <v>0</v>
      </c>
      <c r="AG125" s="504">
        <f t="shared" ref="AG125:AT125" si="279">SUM(AG126:AG129)</f>
        <v>0</v>
      </c>
      <c r="AH125" s="504">
        <f t="shared" si="279"/>
        <v>0</v>
      </c>
      <c r="AI125" s="504">
        <f t="shared" si="279"/>
        <v>0</v>
      </c>
      <c r="AJ125" s="504">
        <f t="shared" si="279"/>
        <v>0</v>
      </c>
      <c r="AK125" s="504">
        <f t="shared" si="279"/>
        <v>0</v>
      </c>
      <c r="AL125" s="504">
        <f t="shared" si="279"/>
        <v>0</v>
      </c>
      <c r="AM125" s="504">
        <f t="shared" si="279"/>
        <v>0</v>
      </c>
      <c r="AN125" s="504">
        <f t="shared" si="279"/>
        <v>0</v>
      </c>
      <c r="AO125" s="504">
        <f t="shared" si="279"/>
        <v>0</v>
      </c>
      <c r="AP125" s="504">
        <f t="shared" si="279"/>
        <v>0</v>
      </c>
      <c r="AQ125" s="504">
        <f t="shared" si="279"/>
        <v>0</v>
      </c>
      <c r="AR125" s="504">
        <f t="shared" si="279"/>
        <v>0</v>
      </c>
      <c r="AS125" s="504">
        <f t="shared" si="279"/>
        <v>0</v>
      </c>
      <c r="AT125" s="504">
        <f t="shared" si="279"/>
        <v>0</v>
      </c>
      <c r="AV125" s="504">
        <f t="shared" ref="AV125:BI125" si="280">SUM(AV126:AV129)</f>
        <v>0</v>
      </c>
      <c r="AW125" s="504">
        <f t="shared" si="280"/>
        <v>0</v>
      </c>
      <c r="AX125" s="504">
        <f t="shared" si="280"/>
        <v>0</v>
      </c>
      <c r="AY125" s="504">
        <f t="shared" si="280"/>
        <v>0</v>
      </c>
      <c r="AZ125" s="504">
        <f t="shared" si="280"/>
        <v>0</v>
      </c>
      <c r="BA125" s="504">
        <f t="shared" si="280"/>
        <v>0</v>
      </c>
      <c r="BB125" s="504">
        <f t="shared" si="280"/>
        <v>0</v>
      </c>
      <c r="BC125" s="504">
        <f t="shared" si="280"/>
        <v>0</v>
      </c>
      <c r="BD125" s="504">
        <f t="shared" si="280"/>
        <v>0</v>
      </c>
      <c r="BE125" s="504">
        <f t="shared" si="280"/>
        <v>0</v>
      </c>
      <c r="BF125" s="504">
        <f t="shared" si="280"/>
        <v>0</v>
      </c>
      <c r="BG125" s="504">
        <f t="shared" si="280"/>
        <v>0</v>
      </c>
      <c r="BH125" s="504">
        <f t="shared" si="280"/>
        <v>0</v>
      </c>
      <c r="BI125" s="504">
        <f t="shared" si="280"/>
        <v>0</v>
      </c>
      <c r="BK125" s="504">
        <f t="shared" ref="BK125:BX125" si="281">SUM(BK126:BK129)</f>
        <v>0</v>
      </c>
      <c r="BL125" s="504">
        <f t="shared" si="281"/>
        <v>0</v>
      </c>
      <c r="BM125" s="504">
        <f t="shared" si="281"/>
        <v>0</v>
      </c>
      <c r="BN125" s="504">
        <f t="shared" si="281"/>
        <v>0</v>
      </c>
      <c r="BO125" s="504">
        <f t="shared" si="281"/>
        <v>0</v>
      </c>
      <c r="BP125" s="504">
        <f t="shared" si="281"/>
        <v>0</v>
      </c>
      <c r="BQ125" s="504">
        <f t="shared" si="281"/>
        <v>0</v>
      </c>
      <c r="BR125" s="504">
        <f t="shared" si="281"/>
        <v>0</v>
      </c>
      <c r="BS125" s="504">
        <f t="shared" si="281"/>
        <v>0</v>
      </c>
      <c r="BT125" s="504">
        <f t="shared" si="281"/>
        <v>0</v>
      </c>
      <c r="BU125" s="504">
        <f t="shared" si="281"/>
        <v>0</v>
      </c>
      <c r="BV125" s="504">
        <f t="shared" si="281"/>
        <v>0</v>
      </c>
      <c r="BW125" s="504">
        <f t="shared" si="281"/>
        <v>0</v>
      </c>
      <c r="BX125" s="504">
        <f t="shared" si="281"/>
        <v>0</v>
      </c>
      <c r="BZ125" s="504">
        <f t="shared" ref="BZ125:CM125" si="282">SUM(BZ126:BZ129)</f>
        <v>0</v>
      </c>
      <c r="CA125" s="504">
        <f t="shared" si="282"/>
        <v>0</v>
      </c>
      <c r="CB125" s="504">
        <f t="shared" si="282"/>
        <v>0</v>
      </c>
      <c r="CC125" s="504">
        <f t="shared" si="282"/>
        <v>0</v>
      </c>
      <c r="CD125" s="504">
        <f t="shared" si="282"/>
        <v>0</v>
      </c>
      <c r="CE125" s="504">
        <f t="shared" si="282"/>
        <v>0</v>
      </c>
      <c r="CF125" s="504">
        <f t="shared" si="282"/>
        <v>0</v>
      </c>
      <c r="CG125" s="504">
        <f t="shared" si="282"/>
        <v>0</v>
      </c>
      <c r="CH125" s="504">
        <f t="shared" si="282"/>
        <v>0</v>
      </c>
      <c r="CI125" s="504">
        <f t="shared" si="282"/>
        <v>0</v>
      </c>
      <c r="CJ125" s="504">
        <f t="shared" si="282"/>
        <v>0</v>
      </c>
      <c r="CK125" s="504">
        <f t="shared" si="282"/>
        <v>0</v>
      </c>
      <c r="CL125" s="504">
        <f t="shared" si="282"/>
        <v>0</v>
      </c>
      <c r="CM125" s="504">
        <f t="shared" si="282"/>
        <v>0</v>
      </c>
      <c r="CO125" s="504">
        <f t="shared" ref="CO125:DB125" si="283">SUM(CO126:CO129)</f>
        <v>0</v>
      </c>
      <c r="CP125" s="504">
        <f t="shared" si="283"/>
        <v>0</v>
      </c>
      <c r="CQ125" s="504">
        <f t="shared" si="283"/>
        <v>0</v>
      </c>
      <c r="CR125" s="504">
        <f t="shared" si="283"/>
        <v>0</v>
      </c>
      <c r="CS125" s="504">
        <f t="shared" si="283"/>
        <v>0</v>
      </c>
      <c r="CT125" s="504">
        <f t="shared" si="283"/>
        <v>0</v>
      </c>
      <c r="CU125" s="504">
        <f t="shared" si="283"/>
        <v>0</v>
      </c>
      <c r="CV125" s="504">
        <f t="shared" si="283"/>
        <v>0</v>
      </c>
      <c r="CW125" s="504">
        <f t="shared" si="283"/>
        <v>0</v>
      </c>
      <c r="CX125" s="504">
        <f t="shared" si="283"/>
        <v>0</v>
      </c>
      <c r="CY125" s="504">
        <f t="shared" si="283"/>
        <v>0</v>
      </c>
      <c r="CZ125" s="504">
        <f t="shared" si="283"/>
        <v>0</v>
      </c>
      <c r="DA125" s="504">
        <f t="shared" si="283"/>
        <v>0</v>
      </c>
      <c r="DB125" s="504">
        <f t="shared" si="283"/>
        <v>0</v>
      </c>
      <c r="DD125" s="504">
        <f t="shared" ref="DD125:DQ125" si="284">SUM(DD126:DD129)</f>
        <v>0</v>
      </c>
      <c r="DE125" s="504">
        <f t="shared" si="284"/>
        <v>0</v>
      </c>
      <c r="DF125" s="504">
        <f t="shared" si="284"/>
        <v>0</v>
      </c>
      <c r="DG125" s="504">
        <f t="shared" si="284"/>
        <v>0</v>
      </c>
      <c r="DH125" s="504">
        <f t="shared" si="284"/>
        <v>0</v>
      </c>
      <c r="DI125" s="504">
        <f t="shared" si="284"/>
        <v>0</v>
      </c>
      <c r="DJ125" s="504">
        <f t="shared" si="284"/>
        <v>0</v>
      </c>
      <c r="DK125" s="504">
        <f t="shared" si="284"/>
        <v>0</v>
      </c>
      <c r="DL125" s="504">
        <f t="shared" si="284"/>
        <v>0</v>
      </c>
      <c r="DM125" s="504">
        <f t="shared" si="284"/>
        <v>0</v>
      </c>
      <c r="DN125" s="504">
        <f t="shared" si="284"/>
        <v>0</v>
      </c>
      <c r="DO125" s="504">
        <f t="shared" si="284"/>
        <v>0</v>
      </c>
      <c r="DP125" s="504">
        <f t="shared" si="284"/>
        <v>0</v>
      </c>
      <c r="DQ125" s="504">
        <f t="shared" si="284"/>
        <v>0</v>
      </c>
    </row>
    <row r="126" spans="1:121" ht="27.6" hidden="1" outlineLevel="1">
      <c r="A126" s="514" t="s">
        <v>2</v>
      </c>
      <c r="B126" s="515" t="s">
        <v>304</v>
      </c>
      <c r="C126" s="516"/>
      <c r="D126" s="517"/>
      <c r="E126" s="517"/>
      <c r="F126" s="517"/>
      <c r="G126" s="504">
        <f>C126+D126-E126+F126</f>
        <v>0</v>
      </c>
      <c r="H126" s="517"/>
      <c r="I126" s="517"/>
      <c r="J126" s="517"/>
      <c r="K126" s="517"/>
      <c r="L126" s="517"/>
      <c r="M126" s="517"/>
      <c r="N126" s="511">
        <f>H126+I126-J126+K126-L126+M126</f>
        <v>0</v>
      </c>
      <c r="O126" s="517"/>
      <c r="P126" s="517"/>
      <c r="R126" s="517"/>
      <c r="S126" s="517"/>
      <c r="T126" s="517"/>
      <c r="U126" s="517"/>
      <c r="V126" s="504">
        <f>R126+S126-T126+U126</f>
        <v>0</v>
      </c>
      <c r="W126" s="517"/>
      <c r="X126" s="517"/>
      <c r="Y126" s="517"/>
      <c r="Z126" s="517"/>
      <c r="AA126" s="517"/>
      <c r="AB126" s="517"/>
      <c r="AC126" s="511">
        <f>W126+X126-Y126+Z126-AA126+AB126</f>
        <v>0</v>
      </c>
      <c r="AD126" s="517"/>
      <c r="AE126" s="517"/>
      <c r="AG126" s="517"/>
      <c r="AH126" s="517"/>
      <c r="AI126" s="517"/>
      <c r="AJ126" s="517"/>
      <c r="AK126" s="504">
        <f>AG126+AH126-AI126+AJ126</f>
        <v>0</v>
      </c>
      <c r="AL126" s="517"/>
      <c r="AM126" s="517"/>
      <c r="AN126" s="517"/>
      <c r="AO126" s="517"/>
      <c r="AP126" s="517"/>
      <c r="AQ126" s="517"/>
      <c r="AR126" s="511">
        <f>AL126+AM126-AN126+AO126-AP126+AQ126</f>
        <v>0</v>
      </c>
      <c r="AS126" s="517"/>
      <c r="AT126" s="517"/>
      <c r="AV126" s="517"/>
      <c r="AW126" s="517"/>
      <c r="AX126" s="517"/>
      <c r="AY126" s="517"/>
      <c r="AZ126" s="504">
        <f>AV126+AW126-AX126+AY126</f>
        <v>0</v>
      </c>
      <c r="BA126" s="517"/>
      <c r="BB126" s="517"/>
      <c r="BC126" s="517"/>
      <c r="BD126" s="517"/>
      <c r="BE126" s="517"/>
      <c r="BF126" s="517"/>
      <c r="BG126" s="511">
        <f>BA126+BB126-BC126+BD126-BE126+BF126</f>
        <v>0</v>
      </c>
      <c r="BH126" s="517"/>
      <c r="BI126" s="517"/>
      <c r="BK126" s="517"/>
      <c r="BL126" s="517"/>
      <c r="BM126" s="517"/>
      <c r="BN126" s="517"/>
      <c r="BO126" s="504">
        <f>BK126+BL126-BM126+BN126</f>
        <v>0</v>
      </c>
      <c r="BP126" s="517"/>
      <c r="BQ126" s="517"/>
      <c r="BR126" s="517"/>
      <c r="BS126" s="517"/>
      <c r="BT126" s="517"/>
      <c r="BU126" s="517"/>
      <c r="BV126" s="511">
        <f>BP126+BQ126-BR126+BS126-BT126+BU126</f>
        <v>0</v>
      </c>
      <c r="BW126" s="517"/>
      <c r="BX126" s="517"/>
      <c r="BZ126" s="517"/>
      <c r="CA126" s="517"/>
      <c r="CB126" s="517"/>
      <c r="CC126" s="517"/>
      <c r="CD126" s="504">
        <f>BZ126+CA126-CB126+CC126</f>
        <v>0</v>
      </c>
      <c r="CE126" s="517"/>
      <c r="CF126" s="517"/>
      <c r="CG126" s="517"/>
      <c r="CH126" s="517"/>
      <c r="CI126" s="517"/>
      <c r="CJ126" s="517"/>
      <c r="CK126" s="511">
        <f>CE126+CF126-CG126+CH126-CI126+CJ126</f>
        <v>0</v>
      </c>
      <c r="CL126" s="517"/>
      <c r="CM126" s="517"/>
      <c r="CO126" s="517"/>
      <c r="CP126" s="517"/>
      <c r="CQ126" s="517"/>
      <c r="CR126" s="517"/>
      <c r="CS126" s="504">
        <f>CO126+CP126-CQ126+CR126</f>
        <v>0</v>
      </c>
      <c r="CT126" s="517"/>
      <c r="CU126" s="517"/>
      <c r="CV126" s="517"/>
      <c r="CW126" s="517"/>
      <c r="CX126" s="517"/>
      <c r="CY126" s="517"/>
      <c r="CZ126" s="511">
        <f>CT126+CU126-CV126+CW126-CX126+CY126</f>
        <v>0</v>
      </c>
      <c r="DA126" s="517"/>
      <c r="DB126" s="517"/>
      <c r="DD126" s="517"/>
      <c r="DE126" s="517"/>
      <c r="DF126" s="517"/>
      <c r="DG126" s="517"/>
      <c r="DH126" s="504">
        <f>DD126+DE126-DF126+DG126</f>
        <v>0</v>
      </c>
      <c r="DI126" s="517"/>
      <c r="DJ126" s="517"/>
      <c r="DK126" s="517"/>
      <c r="DL126" s="517"/>
      <c r="DM126" s="517"/>
      <c r="DN126" s="517"/>
      <c r="DO126" s="511">
        <f>DI126+DJ126-DK126+DL126-DM126+DN126</f>
        <v>0</v>
      </c>
      <c r="DP126" s="517"/>
      <c r="DQ126" s="517"/>
    </row>
    <row r="127" spans="1:121" hidden="1" outlineLevel="1">
      <c r="A127" s="514" t="s">
        <v>3</v>
      </c>
      <c r="B127" s="515" t="s">
        <v>305</v>
      </c>
      <c r="C127" s="516"/>
      <c r="D127" s="517"/>
      <c r="E127" s="517"/>
      <c r="F127" s="517"/>
      <c r="G127" s="504">
        <f>C127+D127-E127+F127</f>
        <v>0</v>
      </c>
      <c r="H127" s="517"/>
      <c r="I127" s="517"/>
      <c r="J127" s="517"/>
      <c r="K127" s="517"/>
      <c r="L127" s="517"/>
      <c r="M127" s="517"/>
      <c r="N127" s="511">
        <f>H127+I127-J127+K127-L127+M127</f>
        <v>0</v>
      </c>
      <c r="O127" s="517"/>
      <c r="P127" s="517"/>
      <c r="R127" s="517"/>
      <c r="S127" s="517"/>
      <c r="T127" s="517"/>
      <c r="U127" s="517"/>
      <c r="V127" s="504">
        <f>R127+S127-T127+U127</f>
        <v>0</v>
      </c>
      <c r="W127" s="517"/>
      <c r="X127" s="517"/>
      <c r="Y127" s="517"/>
      <c r="Z127" s="517"/>
      <c r="AA127" s="517"/>
      <c r="AB127" s="517"/>
      <c r="AC127" s="511">
        <f>W127+X127-Y127+Z127-AA127+AB127</f>
        <v>0</v>
      </c>
      <c r="AD127" s="517"/>
      <c r="AE127" s="517"/>
      <c r="AG127" s="517"/>
      <c r="AH127" s="517"/>
      <c r="AI127" s="517"/>
      <c r="AJ127" s="517"/>
      <c r="AK127" s="504">
        <f>AG127+AH127-AI127+AJ127</f>
        <v>0</v>
      </c>
      <c r="AL127" s="517"/>
      <c r="AM127" s="517"/>
      <c r="AN127" s="517"/>
      <c r="AO127" s="517"/>
      <c r="AP127" s="517"/>
      <c r="AQ127" s="517"/>
      <c r="AR127" s="511">
        <f>AL127+AM127-AN127+AO127-AP127+AQ127</f>
        <v>0</v>
      </c>
      <c r="AS127" s="517"/>
      <c r="AT127" s="517"/>
      <c r="AV127" s="517"/>
      <c r="AW127" s="517"/>
      <c r="AX127" s="517"/>
      <c r="AY127" s="517"/>
      <c r="AZ127" s="504">
        <f>AV127+AW127-AX127+AY127</f>
        <v>0</v>
      </c>
      <c r="BA127" s="517"/>
      <c r="BB127" s="517"/>
      <c r="BC127" s="517"/>
      <c r="BD127" s="517"/>
      <c r="BE127" s="517"/>
      <c r="BF127" s="517"/>
      <c r="BG127" s="511">
        <f>BA127+BB127-BC127+BD127-BE127+BF127</f>
        <v>0</v>
      </c>
      <c r="BH127" s="517"/>
      <c r="BI127" s="517"/>
      <c r="BK127" s="517"/>
      <c r="BL127" s="517"/>
      <c r="BM127" s="517"/>
      <c r="BN127" s="517"/>
      <c r="BO127" s="504">
        <f>BK127+BL127-BM127+BN127</f>
        <v>0</v>
      </c>
      <c r="BP127" s="517"/>
      <c r="BQ127" s="517"/>
      <c r="BR127" s="517"/>
      <c r="BS127" s="517"/>
      <c r="BT127" s="517"/>
      <c r="BU127" s="517"/>
      <c r="BV127" s="511">
        <f>BP127+BQ127-BR127+BS127-BT127+BU127</f>
        <v>0</v>
      </c>
      <c r="BW127" s="517"/>
      <c r="BX127" s="517"/>
      <c r="BZ127" s="517"/>
      <c r="CA127" s="517"/>
      <c r="CB127" s="517"/>
      <c r="CC127" s="517"/>
      <c r="CD127" s="504">
        <f>BZ127+CA127-CB127+CC127</f>
        <v>0</v>
      </c>
      <c r="CE127" s="517"/>
      <c r="CF127" s="517"/>
      <c r="CG127" s="517"/>
      <c r="CH127" s="517"/>
      <c r="CI127" s="517"/>
      <c r="CJ127" s="517"/>
      <c r="CK127" s="511">
        <f>CE127+CF127-CG127+CH127-CI127+CJ127</f>
        <v>0</v>
      </c>
      <c r="CL127" s="517"/>
      <c r="CM127" s="517"/>
      <c r="CO127" s="517"/>
      <c r="CP127" s="517"/>
      <c r="CQ127" s="517"/>
      <c r="CR127" s="517"/>
      <c r="CS127" s="504">
        <f>CO127+CP127-CQ127+CR127</f>
        <v>0</v>
      </c>
      <c r="CT127" s="517"/>
      <c r="CU127" s="517"/>
      <c r="CV127" s="517"/>
      <c r="CW127" s="517"/>
      <c r="CX127" s="517"/>
      <c r="CY127" s="517"/>
      <c r="CZ127" s="511">
        <f>CT127+CU127-CV127+CW127-CX127+CY127</f>
        <v>0</v>
      </c>
      <c r="DA127" s="517"/>
      <c r="DB127" s="517"/>
      <c r="DD127" s="517"/>
      <c r="DE127" s="517"/>
      <c r="DF127" s="517"/>
      <c r="DG127" s="517"/>
      <c r="DH127" s="504">
        <f>DD127+DE127-DF127+DG127</f>
        <v>0</v>
      </c>
      <c r="DI127" s="517"/>
      <c r="DJ127" s="517"/>
      <c r="DK127" s="517"/>
      <c r="DL127" s="517"/>
      <c r="DM127" s="517"/>
      <c r="DN127" s="517"/>
      <c r="DO127" s="511">
        <f>DI127+DJ127-DK127+DL127-DM127+DN127</f>
        <v>0</v>
      </c>
      <c r="DP127" s="517"/>
      <c r="DQ127" s="517"/>
    </row>
    <row r="128" spans="1:121" hidden="1" outlineLevel="1">
      <c r="A128" s="514" t="s">
        <v>4</v>
      </c>
      <c r="B128" s="515" t="s">
        <v>306</v>
      </c>
      <c r="C128" s="516"/>
      <c r="D128" s="517"/>
      <c r="E128" s="517"/>
      <c r="F128" s="517"/>
      <c r="G128" s="504">
        <f>C128+D128-E128+F128</f>
        <v>0</v>
      </c>
      <c r="H128" s="517"/>
      <c r="I128" s="517"/>
      <c r="J128" s="517"/>
      <c r="K128" s="517"/>
      <c r="L128" s="517"/>
      <c r="M128" s="517"/>
      <c r="N128" s="511">
        <f>H128+I128-J128+K128-L128+M128</f>
        <v>0</v>
      </c>
      <c r="O128" s="517"/>
      <c r="P128" s="517"/>
      <c r="R128" s="517"/>
      <c r="S128" s="517"/>
      <c r="T128" s="517"/>
      <c r="U128" s="517"/>
      <c r="V128" s="504">
        <f>R128+S128-T128+U128</f>
        <v>0</v>
      </c>
      <c r="W128" s="517"/>
      <c r="X128" s="517"/>
      <c r="Y128" s="517"/>
      <c r="Z128" s="517"/>
      <c r="AA128" s="517"/>
      <c r="AB128" s="517"/>
      <c r="AC128" s="511">
        <f>W128+X128-Y128+Z128-AA128+AB128</f>
        <v>0</v>
      </c>
      <c r="AD128" s="517"/>
      <c r="AE128" s="517"/>
      <c r="AG128" s="517"/>
      <c r="AH128" s="517"/>
      <c r="AI128" s="517"/>
      <c r="AJ128" s="517"/>
      <c r="AK128" s="504">
        <f>AG128+AH128-AI128+AJ128</f>
        <v>0</v>
      </c>
      <c r="AL128" s="517"/>
      <c r="AM128" s="517"/>
      <c r="AN128" s="517"/>
      <c r="AO128" s="517"/>
      <c r="AP128" s="517"/>
      <c r="AQ128" s="517"/>
      <c r="AR128" s="511">
        <f>AL128+AM128-AN128+AO128-AP128+AQ128</f>
        <v>0</v>
      </c>
      <c r="AS128" s="517"/>
      <c r="AT128" s="517"/>
      <c r="AV128" s="517"/>
      <c r="AW128" s="517"/>
      <c r="AX128" s="517"/>
      <c r="AY128" s="517"/>
      <c r="AZ128" s="504">
        <f>AV128+AW128-AX128+AY128</f>
        <v>0</v>
      </c>
      <c r="BA128" s="517"/>
      <c r="BB128" s="517"/>
      <c r="BC128" s="517"/>
      <c r="BD128" s="517"/>
      <c r="BE128" s="517"/>
      <c r="BF128" s="517"/>
      <c r="BG128" s="511">
        <f>BA128+BB128-BC128+BD128-BE128+BF128</f>
        <v>0</v>
      </c>
      <c r="BH128" s="517"/>
      <c r="BI128" s="517"/>
      <c r="BK128" s="517"/>
      <c r="BL128" s="517"/>
      <c r="BM128" s="517"/>
      <c r="BN128" s="517"/>
      <c r="BO128" s="504">
        <f>BK128+BL128-BM128+BN128</f>
        <v>0</v>
      </c>
      <c r="BP128" s="517"/>
      <c r="BQ128" s="517"/>
      <c r="BR128" s="517"/>
      <c r="BS128" s="517"/>
      <c r="BT128" s="517"/>
      <c r="BU128" s="517"/>
      <c r="BV128" s="511">
        <f>BP128+BQ128-BR128+BS128-BT128+BU128</f>
        <v>0</v>
      </c>
      <c r="BW128" s="517"/>
      <c r="BX128" s="517"/>
      <c r="BZ128" s="517"/>
      <c r="CA128" s="517"/>
      <c r="CB128" s="517"/>
      <c r="CC128" s="517"/>
      <c r="CD128" s="504">
        <f>BZ128+CA128-CB128+CC128</f>
        <v>0</v>
      </c>
      <c r="CE128" s="517"/>
      <c r="CF128" s="517"/>
      <c r="CG128" s="517"/>
      <c r="CH128" s="517"/>
      <c r="CI128" s="517"/>
      <c r="CJ128" s="517"/>
      <c r="CK128" s="511">
        <f>CE128+CF128-CG128+CH128-CI128+CJ128</f>
        <v>0</v>
      </c>
      <c r="CL128" s="517"/>
      <c r="CM128" s="517"/>
      <c r="CO128" s="517"/>
      <c r="CP128" s="517"/>
      <c r="CQ128" s="517"/>
      <c r="CR128" s="517"/>
      <c r="CS128" s="504">
        <f>CO128+CP128-CQ128+CR128</f>
        <v>0</v>
      </c>
      <c r="CT128" s="517"/>
      <c r="CU128" s="517"/>
      <c r="CV128" s="517"/>
      <c r="CW128" s="517"/>
      <c r="CX128" s="517"/>
      <c r="CY128" s="517"/>
      <c r="CZ128" s="511">
        <f>CT128+CU128-CV128+CW128-CX128+CY128</f>
        <v>0</v>
      </c>
      <c r="DA128" s="517"/>
      <c r="DB128" s="517"/>
      <c r="DD128" s="517"/>
      <c r="DE128" s="517"/>
      <c r="DF128" s="517"/>
      <c r="DG128" s="517"/>
      <c r="DH128" s="504">
        <f>DD128+DE128-DF128+DG128</f>
        <v>0</v>
      </c>
      <c r="DI128" s="517"/>
      <c r="DJ128" s="517"/>
      <c r="DK128" s="517"/>
      <c r="DL128" s="517"/>
      <c r="DM128" s="517"/>
      <c r="DN128" s="517"/>
      <c r="DO128" s="511">
        <f>DI128+DJ128-DK128+DL128-DM128+DN128</f>
        <v>0</v>
      </c>
      <c r="DP128" s="517"/>
      <c r="DQ128" s="517"/>
    </row>
    <row r="129" spans="1:121" hidden="1" outlineLevel="1">
      <c r="A129" s="514" t="s">
        <v>11</v>
      </c>
      <c r="B129" s="515" t="s">
        <v>307</v>
      </c>
      <c r="C129" s="516"/>
      <c r="D129" s="517"/>
      <c r="E129" s="517"/>
      <c r="F129" s="517"/>
      <c r="G129" s="504">
        <f>C129+D129-E129+F129</f>
        <v>0</v>
      </c>
      <c r="H129" s="517"/>
      <c r="I129" s="517"/>
      <c r="J129" s="517"/>
      <c r="K129" s="517"/>
      <c r="L129" s="517"/>
      <c r="M129" s="517"/>
      <c r="N129" s="511">
        <f>H129+I129-J129+K129-L129+M129</f>
        <v>0</v>
      </c>
      <c r="O129" s="517"/>
      <c r="P129" s="517"/>
      <c r="R129" s="517"/>
      <c r="S129" s="517"/>
      <c r="T129" s="517"/>
      <c r="U129" s="517"/>
      <c r="V129" s="504">
        <f>R129+S129-T129+U129</f>
        <v>0</v>
      </c>
      <c r="W129" s="517"/>
      <c r="X129" s="517"/>
      <c r="Y129" s="517"/>
      <c r="Z129" s="517"/>
      <c r="AA129" s="517"/>
      <c r="AB129" s="517"/>
      <c r="AC129" s="511">
        <f>W129+X129-Y129+Z129-AA129+AB129</f>
        <v>0</v>
      </c>
      <c r="AD129" s="517"/>
      <c r="AE129" s="517"/>
      <c r="AG129" s="517"/>
      <c r="AH129" s="517"/>
      <c r="AI129" s="517"/>
      <c r="AJ129" s="517"/>
      <c r="AK129" s="504">
        <f>AG129+AH129-AI129+AJ129</f>
        <v>0</v>
      </c>
      <c r="AL129" s="517"/>
      <c r="AM129" s="517"/>
      <c r="AN129" s="517"/>
      <c r="AO129" s="517"/>
      <c r="AP129" s="517"/>
      <c r="AQ129" s="517"/>
      <c r="AR129" s="511">
        <f>AL129+AM129-AN129+AO129-AP129+AQ129</f>
        <v>0</v>
      </c>
      <c r="AS129" s="517"/>
      <c r="AT129" s="517"/>
      <c r="AV129" s="517"/>
      <c r="AW129" s="517"/>
      <c r="AX129" s="517"/>
      <c r="AY129" s="517"/>
      <c r="AZ129" s="504">
        <f>AV129+AW129-AX129+AY129</f>
        <v>0</v>
      </c>
      <c r="BA129" s="517"/>
      <c r="BB129" s="517"/>
      <c r="BC129" s="517"/>
      <c r="BD129" s="517"/>
      <c r="BE129" s="517"/>
      <c r="BF129" s="517"/>
      <c r="BG129" s="511">
        <f>BA129+BB129-BC129+BD129-BE129+BF129</f>
        <v>0</v>
      </c>
      <c r="BH129" s="517"/>
      <c r="BI129" s="517"/>
      <c r="BK129" s="517"/>
      <c r="BL129" s="517"/>
      <c r="BM129" s="517"/>
      <c r="BN129" s="517"/>
      <c r="BO129" s="504">
        <f>BK129+BL129-BM129+BN129</f>
        <v>0</v>
      </c>
      <c r="BP129" s="517"/>
      <c r="BQ129" s="517"/>
      <c r="BR129" s="517"/>
      <c r="BS129" s="517"/>
      <c r="BT129" s="517"/>
      <c r="BU129" s="517"/>
      <c r="BV129" s="511">
        <f>BP129+BQ129-BR129+BS129-BT129+BU129</f>
        <v>0</v>
      </c>
      <c r="BW129" s="517"/>
      <c r="BX129" s="517"/>
      <c r="BZ129" s="517"/>
      <c r="CA129" s="517"/>
      <c r="CB129" s="517"/>
      <c r="CC129" s="517"/>
      <c r="CD129" s="504">
        <f>BZ129+CA129-CB129+CC129</f>
        <v>0</v>
      </c>
      <c r="CE129" s="517"/>
      <c r="CF129" s="517"/>
      <c r="CG129" s="517"/>
      <c r="CH129" s="517"/>
      <c r="CI129" s="517"/>
      <c r="CJ129" s="517"/>
      <c r="CK129" s="511">
        <f>CE129+CF129-CG129+CH129-CI129+CJ129</f>
        <v>0</v>
      </c>
      <c r="CL129" s="517"/>
      <c r="CM129" s="517"/>
      <c r="CO129" s="517"/>
      <c r="CP129" s="517"/>
      <c r="CQ129" s="517"/>
      <c r="CR129" s="517"/>
      <c r="CS129" s="504">
        <f>CO129+CP129-CQ129+CR129</f>
        <v>0</v>
      </c>
      <c r="CT129" s="517"/>
      <c r="CU129" s="517"/>
      <c r="CV129" s="517"/>
      <c r="CW129" s="517"/>
      <c r="CX129" s="517"/>
      <c r="CY129" s="517"/>
      <c r="CZ129" s="511">
        <f>CT129+CU129-CV129+CW129-CX129+CY129</f>
        <v>0</v>
      </c>
      <c r="DA129" s="517"/>
      <c r="DB129" s="517"/>
      <c r="DD129" s="517"/>
      <c r="DE129" s="517"/>
      <c r="DF129" s="517"/>
      <c r="DG129" s="517"/>
      <c r="DH129" s="504">
        <f>DD129+DE129-DF129+DG129</f>
        <v>0</v>
      </c>
      <c r="DI129" s="517"/>
      <c r="DJ129" s="517"/>
      <c r="DK129" s="517"/>
      <c r="DL129" s="517"/>
      <c r="DM129" s="517"/>
      <c r="DN129" s="517"/>
      <c r="DO129" s="511">
        <f>DI129+DJ129-DK129+DL129-DM129+DN129</f>
        <v>0</v>
      </c>
      <c r="DP129" s="517"/>
      <c r="DQ129" s="517"/>
    </row>
    <row r="130" spans="1:121" ht="27.6" hidden="1" outlineLevel="1">
      <c r="A130" s="502" t="s">
        <v>229</v>
      </c>
      <c r="B130" s="503" t="s">
        <v>308</v>
      </c>
      <c r="C130" s="504">
        <f t="shared" ref="C130:AD130" si="285">SUM(C131:C136)</f>
        <v>0</v>
      </c>
      <c r="D130" s="504">
        <f t="shared" si="285"/>
        <v>0</v>
      </c>
      <c r="E130" s="504">
        <f t="shared" si="285"/>
        <v>0</v>
      </c>
      <c r="F130" s="504">
        <f t="shared" si="285"/>
        <v>0</v>
      </c>
      <c r="G130" s="504">
        <f t="shared" si="285"/>
        <v>0</v>
      </c>
      <c r="H130" s="504">
        <f t="shared" si="285"/>
        <v>0</v>
      </c>
      <c r="I130" s="504">
        <f t="shared" si="285"/>
        <v>0</v>
      </c>
      <c r="J130" s="504">
        <f t="shared" si="285"/>
        <v>0</v>
      </c>
      <c r="K130" s="504">
        <f t="shared" si="285"/>
        <v>0</v>
      </c>
      <c r="L130" s="504">
        <f t="shared" si="285"/>
        <v>0</v>
      </c>
      <c r="M130" s="504">
        <f t="shared" si="285"/>
        <v>0</v>
      </c>
      <c r="N130" s="504">
        <f t="shared" si="285"/>
        <v>0</v>
      </c>
      <c r="O130" s="504">
        <f t="shared" si="285"/>
        <v>0</v>
      </c>
      <c r="P130" s="504">
        <f t="shared" si="285"/>
        <v>0</v>
      </c>
      <c r="R130" s="504">
        <f t="shared" si="285"/>
        <v>0</v>
      </c>
      <c r="S130" s="504">
        <f t="shared" si="285"/>
        <v>0</v>
      </c>
      <c r="T130" s="504">
        <f t="shared" si="285"/>
        <v>0</v>
      </c>
      <c r="U130" s="504">
        <f t="shared" si="285"/>
        <v>0</v>
      </c>
      <c r="V130" s="504">
        <f t="shared" si="285"/>
        <v>0</v>
      </c>
      <c r="W130" s="504">
        <f t="shared" si="285"/>
        <v>0</v>
      </c>
      <c r="X130" s="504">
        <f t="shared" si="285"/>
        <v>0</v>
      </c>
      <c r="Y130" s="504">
        <f t="shared" si="285"/>
        <v>0</v>
      </c>
      <c r="Z130" s="504">
        <f t="shared" si="285"/>
        <v>0</v>
      </c>
      <c r="AA130" s="504">
        <f t="shared" si="285"/>
        <v>0</v>
      </c>
      <c r="AB130" s="504">
        <f t="shared" si="285"/>
        <v>0</v>
      </c>
      <c r="AC130" s="504">
        <f t="shared" si="285"/>
        <v>0</v>
      </c>
      <c r="AD130" s="504">
        <f t="shared" si="285"/>
        <v>0</v>
      </c>
      <c r="AE130" s="504">
        <f>SUM(AE131:AE136)</f>
        <v>0</v>
      </c>
      <c r="AG130" s="504">
        <f t="shared" ref="AG130:AS130" si="286">SUM(AG131:AG136)</f>
        <v>0</v>
      </c>
      <c r="AH130" s="504">
        <f t="shared" si="286"/>
        <v>0</v>
      </c>
      <c r="AI130" s="504">
        <f t="shared" si="286"/>
        <v>0</v>
      </c>
      <c r="AJ130" s="504">
        <f t="shared" si="286"/>
        <v>0</v>
      </c>
      <c r="AK130" s="504">
        <f t="shared" si="286"/>
        <v>0</v>
      </c>
      <c r="AL130" s="504">
        <f t="shared" si="286"/>
        <v>0</v>
      </c>
      <c r="AM130" s="504">
        <f t="shared" si="286"/>
        <v>0</v>
      </c>
      <c r="AN130" s="504">
        <f t="shared" si="286"/>
        <v>0</v>
      </c>
      <c r="AO130" s="504">
        <f t="shared" si="286"/>
        <v>0</v>
      </c>
      <c r="AP130" s="504">
        <f t="shared" si="286"/>
        <v>0</v>
      </c>
      <c r="AQ130" s="504">
        <f t="shared" si="286"/>
        <v>0</v>
      </c>
      <c r="AR130" s="504">
        <f t="shared" si="286"/>
        <v>0</v>
      </c>
      <c r="AS130" s="504">
        <f t="shared" si="286"/>
        <v>0</v>
      </c>
      <c r="AT130" s="504">
        <f>SUM(AT131:AT136)</f>
        <v>0</v>
      </c>
      <c r="AV130" s="504">
        <f t="shared" ref="AV130:BH130" si="287">SUM(AV131:AV136)</f>
        <v>0</v>
      </c>
      <c r="AW130" s="504">
        <f t="shared" si="287"/>
        <v>0</v>
      </c>
      <c r="AX130" s="504">
        <f t="shared" si="287"/>
        <v>0</v>
      </c>
      <c r="AY130" s="504">
        <f t="shared" si="287"/>
        <v>0</v>
      </c>
      <c r="AZ130" s="504">
        <f t="shared" si="287"/>
        <v>0</v>
      </c>
      <c r="BA130" s="504">
        <f t="shared" si="287"/>
        <v>0</v>
      </c>
      <c r="BB130" s="504">
        <f t="shared" si="287"/>
        <v>0</v>
      </c>
      <c r="BC130" s="504">
        <f t="shared" si="287"/>
        <v>0</v>
      </c>
      <c r="BD130" s="504">
        <f t="shared" si="287"/>
        <v>0</v>
      </c>
      <c r="BE130" s="504">
        <f t="shared" si="287"/>
        <v>0</v>
      </c>
      <c r="BF130" s="504">
        <f t="shared" si="287"/>
        <v>0</v>
      </c>
      <c r="BG130" s="504">
        <f t="shared" si="287"/>
        <v>0</v>
      </c>
      <c r="BH130" s="504">
        <f t="shared" si="287"/>
        <v>0</v>
      </c>
      <c r="BI130" s="504">
        <f>SUM(BI131:BI136)</f>
        <v>0</v>
      </c>
      <c r="BK130" s="504">
        <f t="shared" ref="BK130:BW130" si="288">SUM(BK131:BK136)</f>
        <v>0</v>
      </c>
      <c r="BL130" s="504">
        <f t="shared" si="288"/>
        <v>0</v>
      </c>
      <c r="BM130" s="504">
        <f t="shared" si="288"/>
        <v>0</v>
      </c>
      <c r="BN130" s="504">
        <f t="shared" si="288"/>
        <v>0</v>
      </c>
      <c r="BO130" s="504">
        <f t="shared" si="288"/>
        <v>0</v>
      </c>
      <c r="BP130" s="504">
        <f t="shared" si="288"/>
        <v>0</v>
      </c>
      <c r="BQ130" s="504">
        <f t="shared" si="288"/>
        <v>0</v>
      </c>
      <c r="BR130" s="504">
        <f t="shared" si="288"/>
        <v>0</v>
      </c>
      <c r="BS130" s="504">
        <f t="shared" si="288"/>
        <v>0</v>
      </c>
      <c r="BT130" s="504">
        <f t="shared" si="288"/>
        <v>0</v>
      </c>
      <c r="BU130" s="504">
        <f t="shared" si="288"/>
        <v>0</v>
      </c>
      <c r="BV130" s="504">
        <f t="shared" si="288"/>
        <v>0</v>
      </c>
      <c r="BW130" s="504">
        <f t="shared" si="288"/>
        <v>0</v>
      </c>
      <c r="BX130" s="504">
        <f>SUM(BX131:BX136)</f>
        <v>0</v>
      </c>
      <c r="BZ130" s="504">
        <f t="shared" ref="BZ130:CL130" si="289">SUM(BZ131:BZ136)</f>
        <v>0</v>
      </c>
      <c r="CA130" s="504">
        <f t="shared" si="289"/>
        <v>0</v>
      </c>
      <c r="CB130" s="504">
        <f t="shared" si="289"/>
        <v>0</v>
      </c>
      <c r="CC130" s="504">
        <f t="shared" si="289"/>
        <v>0</v>
      </c>
      <c r="CD130" s="504">
        <f t="shared" si="289"/>
        <v>0</v>
      </c>
      <c r="CE130" s="504">
        <f t="shared" si="289"/>
        <v>0</v>
      </c>
      <c r="CF130" s="504">
        <f t="shared" si="289"/>
        <v>0</v>
      </c>
      <c r="CG130" s="504">
        <f t="shared" si="289"/>
        <v>0</v>
      </c>
      <c r="CH130" s="504">
        <f t="shared" si="289"/>
        <v>0</v>
      </c>
      <c r="CI130" s="504">
        <f t="shared" si="289"/>
        <v>0</v>
      </c>
      <c r="CJ130" s="504">
        <f t="shared" si="289"/>
        <v>0</v>
      </c>
      <c r="CK130" s="504">
        <f t="shared" si="289"/>
        <v>0</v>
      </c>
      <c r="CL130" s="504">
        <f t="shared" si="289"/>
        <v>0</v>
      </c>
      <c r="CM130" s="504">
        <f>SUM(CM131:CM136)</f>
        <v>0</v>
      </c>
      <c r="CO130" s="504">
        <f t="shared" ref="CO130:DA130" si="290">SUM(CO131:CO136)</f>
        <v>0</v>
      </c>
      <c r="CP130" s="504">
        <f t="shared" si="290"/>
        <v>0</v>
      </c>
      <c r="CQ130" s="504">
        <f t="shared" si="290"/>
        <v>0</v>
      </c>
      <c r="CR130" s="504">
        <f t="shared" si="290"/>
        <v>0</v>
      </c>
      <c r="CS130" s="504">
        <f t="shared" si="290"/>
        <v>0</v>
      </c>
      <c r="CT130" s="504">
        <f t="shared" si="290"/>
        <v>0</v>
      </c>
      <c r="CU130" s="504">
        <f t="shared" si="290"/>
        <v>0</v>
      </c>
      <c r="CV130" s="504">
        <f t="shared" si="290"/>
        <v>0</v>
      </c>
      <c r="CW130" s="504">
        <f t="shared" si="290"/>
        <v>0</v>
      </c>
      <c r="CX130" s="504">
        <f t="shared" si="290"/>
        <v>0</v>
      </c>
      <c r="CY130" s="504">
        <f t="shared" si="290"/>
        <v>0</v>
      </c>
      <c r="CZ130" s="504">
        <f t="shared" si="290"/>
        <v>0</v>
      </c>
      <c r="DA130" s="504">
        <f t="shared" si="290"/>
        <v>0</v>
      </c>
      <c r="DB130" s="504">
        <f>SUM(DB131:DB136)</f>
        <v>0</v>
      </c>
      <c r="DD130" s="504">
        <f t="shared" ref="DD130:DP130" si="291">SUM(DD131:DD136)</f>
        <v>0</v>
      </c>
      <c r="DE130" s="504">
        <f t="shared" si="291"/>
        <v>0</v>
      </c>
      <c r="DF130" s="504">
        <f t="shared" si="291"/>
        <v>0</v>
      </c>
      <c r="DG130" s="504">
        <f t="shared" si="291"/>
        <v>0</v>
      </c>
      <c r="DH130" s="504">
        <f t="shared" si="291"/>
        <v>0</v>
      </c>
      <c r="DI130" s="504">
        <f t="shared" si="291"/>
        <v>0</v>
      </c>
      <c r="DJ130" s="504">
        <f t="shared" si="291"/>
        <v>0</v>
      </c>
      <c r="DK130" s="504">
        <f t="shared" si="291"/>
        <v>0</v>
      </c>
      <c r="DL130" s="504">
        <f t="shared" si="291"/>
        <v>0</v>
      </c>
      <c r="DM130" s="504">
        <f t="shared" si="291"/>
        <v>0</v>
      </c>
      <c r="DN130" s="504">
        <f t="shared" si="291"/>
        <v>0</v>
      </c>
      <c r="DO130" s="504">
        <f t="shared" si="291"/>
        <v>0</v>
      </c>
      <c r="DP130" s="504">
        <f t="shared" si="291"/>
        <v>0</v>
      </c>
      <c r="DQ130" s="504">
        <f>SUM(DQ131:DQ136)</f>
        <v>0</v>
      </c>
    </row>
    <row r="131" spans="1:121" hidden="1" outlineLevel="1">
      <c r="A131" s="514" t="s">
        <v>2</v>
      </c>
      <c r="B131" s="515" t="s">
        <v>309</v>
      </c>
      <c r="C131" s="516"/>
      <c r="D131" s="517"/>
      <c r="E131" s="517"/>
      <c r="F131" s="517"/>
      <c r="G131" s="504">
        <f t="shared" ref="G131:G136" si="292">C131+D131-E131+F131</f>
        <v>0</v>
      </c>
      <c r="H131" s="517"/>
      <c r="I131" s="517"/>
      <c r="J131" s="517"/>
      <c r="K131" s="517"/>
      <c r="L131" s="517"/>
      <c r="M131" s="517"/>
      <c r="N131" s="511">
        <f t="shared" ref="N131:N136" si="293">H131+I131-J131+K131-L131+M131</f>
        <v>0</v>
      </c>
      <c r="O131" s="517"/>
      <c r="P131" s="517"/>
      <c r="R131" s="517"/>
      <c r="S131" s="517"/>
      <c r="T131" s="517"/>
      <c r="U131" s="517"/>
      <c r="V131" s="504">
        <f t="shared" ref="V131:V136" si="294">R131+S131-T131+U131</f>
        <v>0</v>
      </c>
      <c r="W131" s="517"/>
      <c r="X131" s="517"/>
      <c r="Y131" s="517"/>
      <c r="Z131" s="517"/>
      <c r="AA131" s="517"/>
      <c r="AB131" s="517"/>
      <c r="AC131" s="511">
        <f t="shared" ref="AC131:AC136" si="295">W131+X131-Y131+Z131-AA131+AB131</f>
        <v>0</v>
      </c>
      <c r="AD131" s="517"/>
      <c r="AE131" s="517"/>
      <c r="AG131" s="517"/>
      <c r="AH131" s="517"/>
      <c r="AI131" s="517"/>
      <c r="AJ131" s="517"/>
      <c r="AK131" s="504">
        <f t="shared" ref="AK131:AK136" si="296">AG131+AH131-AI131+AJ131</f>
        <v>0</v>
      </c>
      <c r="AL131" s="517"/>
      <c r="AM131" s="517"/>
      <c r="AN131" s="517"/>
      <c r="AO131" s="517"/>
      <c r="AP131" s="517"/>
      <c r="AQ131" s="517"/>
      <c r="AR131" s="511">
        <f t="shared" ref="AR131:AR136" si="297">AL131+AM131-AN131+AO131-AP131+AQ131</f>
        <v>0</v>
      </c>
      <c r="AS131" s="517"/>
      <c r="AT131" s="517"/>
      <c r="AV131" s="517"/>
      <c r="AW131" s="517"/>
      <c r="AX131" s="517"/>
      <c r="AY131" s="517"/>
      <c r="AZ131" s="504">
        <f t="shared" ref="AZ131:AZ136" si="298">AV131+AW131-AX131+AY131</f>
        <v>0</v>
      </c>
      <c r="BA131" s="517"/>
      <c r="BB131" s="517"/>
      <c r="BC131" s="517"/>
      <c r="BD131" s="517"/>
      <c r="BE131" s="517"/>
      <c r="BF131" s="517"/>
      <c r="BG131" s="511">
        <f t="shared" ref="BG131:BG136" si="299">BA131+BB131-BC131+BD131-BE131+BF131</f>
        <v>0</v>
      </c>
      <c r="BH131" s="517"/>
      <c r="BI131" s="517"/>
      <c r="BK131" s="517"/>
      <c r="BL131" s="517"/>
      <c r="BM131" s="517"/>
      <c r="BN131" s="517"/>
      <c r="BO131" s="504">
        <f t="shared" ref="BO131:BO136" si="300">BK131+BL131-BM131+BN131</f>
        <v>0</v>
      </c>
      <c r="BP131" s="517"/>
      <c r="BQ131" s="517"/>
      <c r="BR131" s="517"/>
      <c r="BS131" s="517"/>
      <c r="BT131" s="517"/>
      <c r="BU131" s="517"/>
      <c r="BV131" s="511">
        <f t="shared" ref="BV131:BV136" si="301">BP131+BQ131-BR131+BS131-BT131+BU131</f>
        <v>0</v>
      </c>
      <c r="BW131" s="517"/>
      <c r="BX131" s="517"/>
      <c r="BZ131" s="517"/>
      <c r="CA131" s="517"/>
      <c r="CB131" s="517"/>
      <c r="CC131" s="517"/>
      <c r="CD131" s="504">
        <f t="shared" ref="CD131:CD136" si="302">BZ131+CA131-CB131+CC131</f>
        <v>0</v>
      </c>
      <c r="CE131" s="517"/>
      <c r="CF131" s="517"/>
      <c r="CG131" s="517"/>
      <c r="CH131" s="517"/>
      <c r="CI131" s="517"/>
      <c r="CJ131" s="517"/>
      <c r="CK131" s="511">
        <f t="shared" ref="CK131:CK136" si="303">CE131+CF131-CG131+CH131-CI131+CJ131</f>
        <v>0</v>
      </c>
      <c r="CL131" s="517"/>
      <c r="CM131" s="517"/>
      <c r="CO131" s="517"/>
      <c r="CP131" s="517"/>
      <c r="CQ131" s="517"/>
      <c r="CR131" s="517"/>
      <c r="CS131" s="504">
        <f t="shared" ref="CS131:CS136" si="304">CO131+CP131-CQ131+CR131</f>
        <v>0</v>
      </c>
      <c r="CT131" s="517"/>
      <c r="CU131" s="517"/>
      <c r="CV131" s="517"/>
      <c r="CW131" s="517"/>
      <c r="CX131" s="517"/>
      <c r="CY131" s="517"/>
      <c r="CZ131" s="511">
        <f t="shared" ref="CZ131:CZ136" si="305">CT131+CU131-CV131+CW131-CX131+CY131</f>
        <v>0</v>
      </c>
      <c r="DA131" s="517"/>
      <c r="DB131" s="517"/>
      <c r="DD131" s="517"/>
      <c r="DE131" s="517"/>
      <c r="DF131" s="517"/>
      <c r="DG131" s="517"/>
      <c r="DH131" s="504">
        <f t="shared" ref="DH131:DH136" si="306">DD131+DE131-DF131+DG131</f>
        <v>0</v>
      </c>
      <c r="DI131" s="517"/>
      <c r="DJ131" s="517"/>
      <c r="DK131" s="517"/>
      <c r="DL131" s="517"/>
      <c r="DM131" s="517"/>
      <c r="DN131" s="517"/>
      <c r="DO131" s="511">
        <f t="shared" ref="DO131:DO136" si="307">DI131+DJ131-DK131+DL131-DM131+DN131</f>
        <v>0</v>
      </c>
      <c r="DP131" s="517"/>
      <c r="DQ131" s="517"/>
    </row>
    <row r="132" spans="1:121" hidden="1" outlineLevel="1">
      <c r="A132" s="514" t="s">
        <v>3</v>
      </c>
      <c r="B132" s="515" t="s">
        <v>310</v>
      </c>
      <c r="C132" s="516"/>
      <c r="D132" s="517"/>
      <c r="E132" s="517"/>
      <c r="F132" s="517"/>
      <c r="G132" s="504">
        <f t="shared" si="292"/>
        <v>0</v>
      </c>
      <c r="H132" s="517"/>
      <c r="I132" s="517"/>
      <c r="J132" s="517"/>
      <c r="K132" s="517"/>
      <c r="L132" s="517"/>
      <c r="M132" s="517"/>
      <c r="N132" s="511">
        <f t="shared" si="293"/>
        <v>0</v>
      </c>
      <c r="O132" s="517"/>
      <c r="P132" s="517"/>
      <c r="R132" s="517"/>
      <c r="S132" s="517"/>
      <c r="T132" s="517"/>
      <c r="U132" s="517"/>
      <c r="V132" s="504">
        <f t="shared" si="294"/>
        <v>0</v>
      </c>
      <c r="W132" s="517"/>
      <c r="X132" s="517"/>
      <c r="Y132" s="517"/>
      <c r="Z132" s="517"/>
      <c r="AA132" s="517"/>
      <c r="AB132" s="517"/>
      <c r="AC132" s="511">
        <f t="shared" si="295"/>
        <v>0</v>
      </c>
      <c r="AD132" s="517"/>
      <c r="AE132" s="517"/>
      <c r="AG132" s="517"/>
      <c r="AH132" s="517"/>
      <c r="AI132" s="517"/>
      <c r="AJ132" s="517"/>
      <c r="AK132" s="504">
        <f t="shared" si="296"/>
        <v>0</v>
      </c>
      <c r="AL132" s="517"/>
      <c r="AM132" s="517"/>
      <c r="AN132" s="517"/>
      <c r="AO132" s="517"/>
      <c r="AP132" s="517"/>
      <c r="AQ132" s="517"/>
      <c r="AR132" s="511">
        <f t="shared" si="297"/>
        <v>0</v>
      </c>
      <c r="AS132" s="517"/>
      <c r="AT132" s="517"/>
      <c r="AV132" s="517"/>
      <c r="AW132" s="517"/>
      <c r="AX132" s="517"/>
      <c r="AY132" s="517"/>
      <c r="AZ132" s="504">
        <f t="shared" si="298"/>
        <v>0</v>
      </c>
      <c r="BA132" s="517"/>
      <c r="BB132" s="517"/>
      <c r="BC132" s="517"/>
      <c r="BD132" s="517"/>
      <c r="BE132" s="517"/>
      <c r="BF132" s="517"/>
      <c r="BG132" s="511">
        <f t="shared" si="299"/>
        <v>0</v>
      </c>
      <c r="BH132" s="517"/>
      <c r="BI132" s="517"/>
      <c r="BK132" s="517"/>
      <c r="BL132" s="517"/>
      <c r="BM132" s="517"/>
      <c r="BN132" s="517"/>
      <c r="BO132" s="504">
        <f t="shared" si="300"/>
        <v>0</v>
      </c>
      <c r="BP132" s="517"/>
      <c r="BQ132" s="517"/>
      <c r="BR132" s="517"/>
      <c r="BS132" s="517"/>
      <c r="BT132" s="517"/>
      <c r="BU132" s="517"/>
      <c r="BV132" s="511">
        <f t="shared" si="301"/>
        <v>0</v>
      </c>
      <c r="BW132" s="517"/>
      <c r="BX132" s="517"/>
      <c r="BZ132" s="517"/>
      <c r="CA132" s="517"/>
      <c r="CB132" s="517"/>
      <c r="CC132" s="517"/>
      <c r="CD132" s="504">
        <f t="shared" si="302"/>
        <v>0</v>
      </c>
      <c r="CE132" s="517"/>
      <c r="CF132" s="517"/>
      <c r="CG132" s="517"/>
      <c r="CH132" s="517"/>
      <c r="CI132" s="517"/>
      <c r="CJ132" s="517"/>
      <c r="CK132" s="511">
        <f t="shared" si="303"/>
        <v>0</v>
      </c>
      <c r="CL132" s="517"/>
      <c r="CM132" s="517"/>
      <c r="CO132" s="517"/>
      <c r="CP132" s="517"/>
      <c r="CQ132" s="517"/>
      <c r="CR132" s="517"/>
      <c r="CS132" s="504">
        <f t="shared" si="304"/>
        <v>0</v>
      </c>
      <c r="CT132" s="517"/>
      <c r="CU132" s="517"/>
      <c r="CV132" s="517"/>
      <c r="CW132" s="517"/>
      <c r="CX132" s="517"/>
      <c r="CY132" s="517"/>
      <c r="CZ132" s="511">
        <f t="shared" si="305"/>
        <v>0</v>
      </c>
      <c r="DA132" s="517"/>
      <c r="DB132" s="517"/>
      <c r="DD132" s="517"/>
      <c r="DE132" s="517"/>
      <c r="DF132" s="517"/>
      <c r="DG132" s="517"/>
      <c r="DH132" s="504">
        <f t="shared" si="306"/>
        <v>0</v>
      </c>
      <c r="DI132" s="517"/>
      <c r="DJ132" s="517"/>
      <c r="DK132" s="517"/>
      <c r="DL132" s="517"/>
      <c r="DM132" s="517"/>
      <c r="DN132" s="517"/>
      <c r="DO132" s="511">
        <f t="shared" si="307"/>
        <v>0</v>
      </c>
      <c r="DP132" s="517"/>
      <c r="DQ132" s="517"/>
    </row>
    <row r="133" spans="1:121" hidden="1" outlineLevel="1">
      <c r="A133" s="514" t="s">
        <v>4</v>
      </c>
      <c r="B133" s="515" t="s">
        <v>311</v>
      </c>
      <c r="C133" s="516"/>
      <c r="D133" s="517"/>
      <c r="E133" s="517"/>
      <c r="F133" s="517"/>
      <c r="G133" s="504">
        <f t="shared" si="292"/>
        <v>0</v>
      </c>
      <c r="H133" s="517"/>
      <c r="I133" s="517"/>
      <c r="J133" s="517"/>
      <c r="K133" s="517"/>
      <c r="L133" s="517"/>
      <c r="M133" s="517"/>
      <c r="N133" s="511">
        <f t="shared" si="293"/>
        <v>0</v>
      </c>
      <c r="O133" s="517"/>
      <c r="P133" s="517"/>
      <c r="R133" s="517"/>
      <c r="S133" s="517"/>
      <c r="T133" s="517"/>
      <c r="U133" s="517"/>
      <c r="V133" s="504">
        <f t="shared" si="294"/>
        <v>0</v>
      </c>
      <c r="W133" s="517"/>
      <c r="X133" s="517"/>
      <c r="Y133" s="517"/>
      <c r="Z133" s="517"/>
      <c r="AA133" s="517"/>
      <c r="AB133" s="517"/>
      <c r="AC133" s="511">
        <f t="shared" si="295"/>
        <v>0</v>
      </c>
      <c r="AD133" s="517"/>
      <c r="AE133" s="517"/>
      <c r="AG133" s="517"/>
      <c r="AH133" s="517"/>
      <c r="AI133" s="517"/>
      <c r="AJ133" s="517"/>
      <c r="AK133" s="504">
        <f t="shared" si="296"/>
        <v>0</v>
      </c>
      <c r="AL133" s="517"/>
      <c r="AM133" s="517"/>
      <c r="AN133" s="517"/>
      <c r="AO133" s="517"/>
      <c r="AP133" s="517"/>
      <c r="AQ133" s="517"/>
      <c r="AR133" s="511">
        <f t="shared" si="297"/>
        <v>0</v>
      </c>
      <c r="AS133" s="517"/>
      <c r="AT133" s="517"/>
      <c r="AV133" s="517"/>
      <c r="AW133" s="517"/>
      <c r="AX133" s="517"/>
      <c r="AY133" s="517"/>
      <c r="AZ133" s="504">
        <f t="shared" si="298"/>
        <v>0</v>
      </c>
      <c r="BA133" s="517"/>
      <c r="BB133" s="517"/>
      <c r="BC133" s="517"/>
      <c r="BD133" s="517"/>
      <c r="BE133" s="517"/>
      <c r="BF133" s="517"/>
      <c r="BG133" s="511">
        <f t="shared" si="299"/>
        <v>0</v>
      </c>
      <c r="BH133" s="517"/>
      <c r="BI133" s="517"/>
      <c r="BK133" s="517"/>
      <c r="BL133" s="517"/>
      <c r="BM133" s="517"/>
      <c r="BN133" s="517"/>
      <c r="BO133" s="504">
        <f t="shared" si="300"/>
        <v>0</v>
      </c>
      <c r="BP133" s="517"/>
      <c r="BQ133" s="517"/>
      <c r="BR133" s="517"/>
      <c r="BS133" s="517"/>
      <c r="BT133" s="517"/>
      <c r="BU133" s="517"/>
      <c r="BV133" s="511">
        <f t="shared" si="301"/>
        <v>0</v>
      </c>
      <c r="BW133" s="517"/>
      <c r="BX133" s="517"/>
      <c r="BZ133" s="517"/>
      <c r="CA133" s="517"/>
      <c r="CB133" s="517"/>
      <c r="CC133" s="517"/>
      <c r="CD133" s="504">
        <f t="shared" si="302"/>
        <v>0</v>
      </c>
      <c r="CE133" s="517"/>
      <c r="CF133" s="517"/>
      <c r="CG133" s="517"/>
      <c r="CH133" s="517"/>
      <c r="CI133" s="517"/>
      <c r="CJ133" s="517"/>
      <c r="CK133" s="511">
        <f t="shared" si="303"/>
        <v>0</v>
      </c>
      <c r="CL133" s="517"/>
      <c r="CM133" s="517"/>
      <c r="CO133" s="517"/>
      <c r="CP133" s="517"/>
      <c r="CQ133" s="517"/>
      <c r="CR133" s="517"/>
      <c r="CS133" s="504">
        <f t="shared" si="304"/>
        <v>0</v>
      </c>
      <c r="CT133" s="517"/>
      <c r="CU133" s="517"/>
      <c r="CV133" s="517"/>
      <c r="CW133" s="517"/>
      <c r="CX133" s="517"/>
      <c r="CY133" s="517"/>
      <c r="CZ133" s="511">
        <f t="shared" si="305"/>
        <v>0</v>
      </c>
      <c r="DA133" s="517"/>
      <c r="DB133" s="517"/>
      <c r="DD133" s="517"/>
      <c r="DE133" s="517"/>
      <c r="DF133" s="517"/>
      <c r="DG133" s="517"/>
      <c r="DH133" s="504">
        <f t="shared" si="306"/>
        <v>0</v>
      </c>
      <c r="DI133" s="517"/>
      <c r="DJ133" s="517"/>
      <c r="DK133" s="517"/>
      <c r="DL133" s="517"/>
      <c r="DM133" s="517"/>
      <c r="DN133" s="517"/>
      <c r="DO133" s="511">
        <f t="shared" si="307"/>
        <v>0</v>
      </c>
      <c r="DP133" s="517"/>
      <c r="DQ133" s="517"/>
    </row>
    <row r="134" spans="1:121" ht="27.6" hidden="1" outlineLevel="1">
      <c r="A134" s="514" t="s">
        <v>11</v>
      </c>
      <c r="B134" s="515" t="s">
        <v>312</v>
      </c>
      <c r="C134" s="516"/>
      <c r="D134" s="517"/>
      <c r="E134" s="517"/>
      <c r="F134" s="517"/>
      <c r="G134" s="504">
        <f t="shared" si="292"/>
        <v>0</v>
      </c>
      <c r="H134" s="517"/>
      <c r="I134" s="517"/>
      <c r="J134" s="517"/>
      <c r="K134" s="517"/>
      <c r="L134" s="517"/>
      <c r="M134" s="517"/>
      <c r="N134" s="511">
        <f t="shared" si="293"/>
        <v>0</v>
      </c>
      <c r="O134" s="517"/>
      <c r="P134" s="517"/>
      <c r="R134" s="517"/>
      <c r="S134" s="517"/>
      <c r="T134" s="517"/>
      <c r="U134" s="517"/>
      <c r="V134" s="504">
        <f t="shared" si="294"/>
        <v>0</v>
      </c>
      <c r="W134" s="517"/>
      <c r="X134" s="517"/>
      <c r="Y134" s="517"/>
      <c r="Z134" s="517"/>
      <c r="AA134" s="517"/>
      <c r="AB134" s="517"/>
      <c r="AC134" s="511">
        <f t="shared" si="295"/>
        <v>0</v>
      </c>
      <c r="AD134" s="517"/>
      <c r="AE134" s="517"/>
      <c r="AG134" s="517"/>
      <c r="AH134" s="517"/>
      <c r="AI134" s="517"/>
      <c r="AJ134" s="517"/>
      <c r="AK134" s="504">
        <f t="shared" si="296"/>
        <v>0</v>
      </c>
      <c r="AL134" s="517"/>
      <c r="AM134" s="517"/>
      <c r="AN134" s="517"/>
      <c r="AO134" s="517"/>
      <c r="AP134" s="517"/>
      <c r="AQ134" s="517"/>
      <c r="AR134" s="511">
        <f t="shared" si="297"/>
        <v>0</v>
      </c>
      <c r="AS134" s="517"/>
      <c r="AT134" s="517"/>
      <c r="AV134" s="517"/>
      <c r="AW134" s="517"/>
      <c r="AX134" s="517"/>
      <c r="AY134" s="517"/>
      <c r="AZ134" s="504">
        <f t="shared" si="298"/>
        <v>0</v>
      </c>
      <c r="BA134" s="517"/>
      <c r="BB134" s="517"/>
      <c r="BC134" s="517"/>
      <c r="BD134" s="517"/>
      <c r="BE134" s="517"/>
      <c r="BF134" s="517"/>
      <c r="BG134" s="511">
        <f t="shared" si="299"/>
        <v>0</v>
      </c>
      <c r="BH134" s="517"/>
      <c r="BI134" s="517"/>
      <c r="BK134" s="517"/>
      <c r="BL134" s="517"/>
      <c r="BM134" s="517"/>
      <c r="BN134" s="517"/>
      <c r="BO134" s="504">
        <f t="shared" si="300"/>
        <v>0</v>
      </c>
      <c r="BP134" s="517"/>
      <c r="BQ134" s="517"/>
      <c r="BR134" s="517"/>
      <c r="BS134" s="517"/>
      <c r="BT134" s="517"/>
      <c r="BU134" s="517"/>
      <c r="BV134" s="511">
        <f t="shared" si="301"/>
        <v>0</v>
      </c>
      <c r="BW134" s="517"/>
      <c r="BX134" s="517"/>
      <c r="BZ134" s="517"/>
      <c r="CA134" s="517"/>
      <c r="CB134" s="517"/>
      <c r="CC134" s="517"/>
      <c r="CD134" s="504">
        <f t="shared" si="302"/>
        <v>0</v>
      </c>
      <c r="CE134" s="517"/>
      <c r="CF134" s="517"/>
      <c r="CG134" s="517"/>
      <c r="CH134" s="517"/>
      <c r="CI134" s="517"/>
      <c r="CJ134" s="517"/>
      <c r="CK134" s="511">
        <f t="shared" si="303"/>
        <v>0</v>
      </c>
      <c r="CL134" s="517"/>
      <c r="CM134" s="517"/>
      <c r="CO134" s="517"/>
      <c r="CP134" s="517"/>
      <c r="CQ134" s="517"/>
      <c r="CR134" s="517"/>
      <c r="CS134" s="504">
        <f t="shared" si="304"/>
        <v>0</v>
      </c>
      <c r="CT134" s="517"/>
      <c r="CU134" s="517"/>
      <c r="CV134" s="517"/>
      <c r="CW134" s="517"/>
      <c r="CX134" s="517"/>
      <c r="CY134" s="517"/>
      <c r="CZ134" s="511">
        <f t="shared" si="305"/>
        <v>0</v>
      </c>
      <c r="DA134" s="517"/>
      <c r="DB134" s="517"/>
      <c r="DD134" s="517"/>
      <c r="DE134" s="517"/>
      <c r="DF134" s="517"/>
      <c r="DG134" s="517"/>
      <c r="DH134" s="504">
        <f t="shared" si="306"/>
        <v>0</v>
      </c>
      <c r="DI134" s="517"/>
      <c r="DJ134" s="517"/>
      <c r="DK134" s="517"/>
      <c r="DL134" s="517"/>
      <c r="DM134" s="517"/>
      <c r="DN134" s="517"/>
      <c r="DO134" s="511">
        <f t="shared" si="307"/>
        <v>0</v>
      </c>
      <c r="DP134" s="517"/>
      <c r="DQ134" s="517"/>
    </row>
    <row r="135" spans="1:121" hidden="1" outlineLevel="1">
      <c r="A135" s="514" t="s">
        <v>5</v>
      </c>
      <c r="B135" s="515" t="s">
        <v>313</v>
      </c>
      <c r="C135" s="516"/>
      <c r="D135" s="517"/>
      <c r="E135" s="517"/>
      <c r="F135" s="517"/>
      <c r="G135" s="504">
        <f t="shared" si="292"/>
        <v>0</v>
      </c>
      <c r="H135" s="517"/>
      <c r="I135" s="517"/>
      <c r="J135" s="517"/>
      <c r="K135" s="517"/>
      <c r="L135" s="517"/>
      <c r="M135" s="517"/>
      <c r="N135" s="511">
        <f t="shared" si="293"/>
        <v>0</v>
      </c>
      <c r="O135" s="517"/>
      <c r="P135" s="517"/>
      <c r="R135" s="517"/>
      <c r="S135" s="517"/>
      <c r="T135" s="517"/>
      <c r="U135" s="517"/>
      <c r="V135" s="504">
        <f t="shared" si="294"/>
        <v>0</v>
      </c>
      <c r="W135" s="517"/>
      <c r="X135" s="517"/>
      <c r="Y135" s="517"/>
      <c r="Z135" s="517"/>
      <c r="AA135" s="517"/>
      <c r="AB135" s="517"/>
      <c r="AC135" s="511">
        <f t="shared" si="295"/>
        <v>0</v>
      </c>
      <c r="AD135" s="517"/>
      <c r="AE135" s="517"/>
      <c r="AG135" s="517"/>
      <c r="AH135" s="517"/>
      <c r="AI135" s="517"/>
      <c r="AJ135" s="517"/>
      <c r="AK135" s="504">
        <f t="shared" si="296"/>
        <v>0</v>
      </c>
      <c r="AL135" s="517"/>
      <c r="AM135" s="517"/>
      <c r="AN135" s="517"/>
      <c r="AO135" s="517"/>
      <c r="AP135" s="517"/>
      <c r="AQ135" s="517"/>
      <c r="AR135" s="511">
        <f t="shared" si="297"/>
        <v>0</v>
      </c>
      <c r="AS135" s="517"/>
      <c r="AT135" s="517"/>
      <c r="AV135" s="517"/>
      <c r="AW135" s="517"/>
      <c r="AX135" s="517"/>
      <c r="AY135" s="517"/>
      <c r="AZ135" s="504">
        <f t="shared" si="298"/>
        <v>0</v>
      </c>
      <c r="BA135" s="517"/>
      <c r="BB135" s="517"/>
      <c r="BC135" s="517"/>
      <c r="BD135" s="517"/>
      <c r="BE135" s="517"/>
      <c r="BF135" s="517"/>
      <c r="BG135" s="511">
        <f t="shared" si="299"/>
        <v>0</v>
      </c>
      <c r="BH135" s="517"/>
      <c r="BI135" s="517"/>
      <c r="BK135" s="517"/>
      <c r="BL135" s="517"/>
      <c r="BM135" s="517"/>
      <c r="BN135" s="517"/>
      <c r="BO135" s="504">
        <f t="shared" si="300"/>
        <v>0</v>
      </c>
      <c r="BP135" s="517"/>
      <c r="BQ135" s="517"/>
      <c r="BR135" s="517"/>
      <c r="BS135" s="517"/>
      <c r="BT135" s="517"/>
      <c r="BU135" s="517"/>
      <c r="BV135" s="511">
        <f t="shared" si="301"/>
        <v>0</v>
      </c>
      <c r="BW135" s="517"/>
      <c r="BX135" s="517"/>
      <c r="BZ135" s="517"/>
      <c r="CA135" s="517"/>
      <c r="CB135" s="517"/>
      <c r="CC135" s="517"/>
      <c r="CD135" s="504">
        <f t="shared" si="302"/>
        <v>0</v>
      </c>
      <c r="CE135" s="517"/>
      <c r="CF135" s="517"/>
      <c r="CG135" s="517"/>
      <c r="CH135" s="517"/>
      <c r="CI135" s="517"/>
      <c r="CJ135" s="517"/>
      <c r="CK135" s="511">
        <f t="shared" si="303"/>
        <v>0</v>
      </c>
      <c r="CL135" s="517"/>
      <c r="CM135" s="517"/>
      <c r="CO135" s="517"/>
      <c r="CP135" s="517"/>
      <c r="CQ135" s="517"/>
      <c r="CR135" s="517"/>
      <c r="CS135" s="504">
        <f t="shared" si="304"/>
        <v>0</v>
      </c>
      <c r="CT135" s="517"/>
      <c r="CU135" s="517"/>
      <c r="CV135" s="517"/>
      <c r="CW135" s="517"/>
      <c r="CX135" s="517"/>
      <c r="CY135" s="517"/>
      <c r="CZ135" s="511">
        <f t="shared" si="305"/>
        <v>0</v>
      </c>
      <c r="DA135" s="517"/>
      <c r="DB135" s="517"/>
      <c r="DD135" s="517"/>
      <c r="DE135" s="517"/>
      <c r="DF135" s="517"/>
      <c r="DG135" s="517"/>
      <c r="DH135" s="504">
        <f t="shared" si="306"/>
        <v>0</v>
      </c>
      <c r="DI135" s="517"/>
      <c r="DJ135" s="517"/>
      <c r="DK135" s="517"/>
      <c r="DL135" s="517"/>
      <c r="DM135" s="517"/>
      <c r="DN135" s="517"/>
      <c r="DO135" s="511">
        <f t="shared" si="307"/>
        <v>0</v>
      </c>
      <c r="DP135" s="517"/>
      <c r="DQ135" s="517"/>
    </row>
    <row r="136" spans="1:121" hidden="1" outlineLevel="1">
      <c r="A136" s="514" t="s">
        <v>6</v>
      </c>
      <c r="B136" s="515" t="s">
        <v>314</v>
      </c>
      <c r="C136" s="516"/>
      <c r="D136" s="517"/>
      <c r="E136" s="517"/>
      <c r="F136" s="517"/>
      <c r="G136" s="504">
        <f t="shared" si="292"/>
        <v>0</v>
      </c>
      <c r="H136" s="517"/>
      <c r="I136" s="517"/>
      <c r="J136" s="517"/>
      <c r="K136" s="517"/>
      <c r="L136" s="517"/>
      <c r="M136" s="517"/>
      <c r="N136" s="511">
        <f t="shared" si="293"/>
        <v>0</v>
      </c>
      <c r="O136" s="517"/>
      <c r="P136" s="517"/>
      <c r="R136" s="517"/>
      <c r="S136" s="517"/>
      <c r="T136" s="517"/>
      <c r="U136" s="517"/>
      <c r="V136" s="504">
        <f t="shared" si="294"/>
        <v>0</v>
      </c>
      <c r="W136" s="517"/>
      <c r="X136" s="517"/>
      <c r="Y136" s="517"/>
      <c r="Z136" s="517"/>
      <c r="AA136" s="517"/>
      <c r="AB136" s="517"/>
      <c r="AC136" s="511">
        <f t="shared" si="295"/>
        <v>0</v>
      </c>
      <c r="AD136" s="517"/>
      <c r="AE136" s="517"/>
      <c r="AG136" s="517"/>
      <c r="AH136" s="517"/>
      <c r="AI136" s="517"/>
      <c r="AJ136" s="517"/>
      <c r="AK136" s="504">
        <f t="shared" si="296"/>
        <v>0</v>
      </c>
      <c r="AL136" s="517"/>
      <c r="AM136" s="517"/>
      <c r="AN136" s="517"/>
      <c r="AO136" s="517"/>
      <c r="AP136" s="517"/>
      <c r="AQ136" s="517"/>
      <c r="AR136" s="511">
        <f t="shared" si="297"/>
        <v>0</v>
      </c>
      <c r="AS136" s="517"/>
      <c r="AT136" s="517"/>
      <c r="AV136" s="517"/>
      <c r="AW136" s="517"/>
      <c r="AX136" s="517"/>
      <c r="AY136" s="517"/>
      <c r="AZ136" s="504">
        <f t="shared" si="298"/>
        <v>0</v>
      </c>
      <c r="BA136" s="517"/>
      <c r="BB136" s="517"/>
      <c r="BC136" s="517"/>
      <c r="BD136" s="517"/>
      <c r="BE136" s="517"/>
      <c r="BF136" s="517"/>
      <c r="BG136" s="511">
        <f t="shared" si="299"/>
        <v>0</v>
      </c>
      <c r="BH136" s="517"/>
      <c r="BI136" s="517"/>
      <c r="BK136" s="517"/>
      <c r="BL136" s="517"/>
      <c r="BM136" s="517"/>
      <c r="BN136" s="517"/>
      <c r="BO136" s="504">
        <f t="shared" si="300"/>
        <v>0</v>
      </c>
      <c r="BP136" s="517"/>
      <c r="BQ136" s="517"/>
      <c r="BR136" s="517"/>
      <c r="BS136" s="517"/>
      <c r="BT136" s="517"/>
      <c r="BU136" s="517"/>
      <c r="BV136" s="511">
        <f t="shared" si="301"/>
        <v>0</v>
      </c>
      <c r="BW136" s="517"/>
      <c r="BX136" s="517"/>
      <c r="BZ136" s="517"/>
      <c r="CA136" s="517"/>
      <c r="CB136" s="517"/>
      <c r="CC136" s="517"/>
      <c r="CD136" s="504">
        <f t="shared" si="302"/>
        <v>0</v>
      </c>
      <c r="CE136" s="517"/>
      <c r="CF136" s="517"/>
      <c r="CG136" s="517"/>
      <c r="CH136" s="517"/>
      <c r="CI136" s="517"/>
      <c r="CJ136" s="517"/>
      <c r="CK136" s="511">
        <f t="shared" si="303"/>
        <v>0</v>
      </c>
      <c r="CL136" s="517"/>
      <c r="CM136" s="517"/>
      <c r="CO136" s="517"/>
      <c r="CP136" s="517"/>
      <c r="CQ136" s="517"/>
      <c r="CR136" s="517"/>
      <c r="CS136" s="504">
        <f t="shared" si="304"/>
        <v>0</v>
      </c>
      <c r="CT136" s="517"/>
      <c r="CU136" s="517"/>
      <c r="CV136" s="517"/>
      <c r="CW136" s="517"/>
      <c r="CX136" s="517"/>
      <c r="CY136" s="517"/>
      <c r="CZ136" s="511">
        <f t="shared" si="305"/>
        <v>0</v>
      </c>
      <c r="DA136" s="517"/>
      <c r="DB136" s="517"/>
      <c r="DD136" s="517"/>
      <c r="DE136" s="517"/>
      <c r="DF136" s="517"/>
      <c r="DG136" s="517"/>
      <c r="DH136" s="504">
        <f t="shared" si="306"/>
        <v>0</v>
      </c>
      <c r="DI136" s="517"/>
      <c r="DJ136" s="517"/>
      <c r="DK136" s="517"/>
      <c r="DL136" s="517"/>
      <c r="DM136" s="517"/>
      <c r="DN136" s="517"/>
      <c r="DO136" s="511">
        <f t="shared" si="307"/>
        <v>0</v>
      </c>
      <c r="DP136" s="517"/>
      <c r="DQ136" s="517"/>
    </row>
    <row r="137" spans="1:121" hidden="1" outlineLevel="1">
      <c r="A137" s="518"/>
      <c r="B137" s="519" t="s">
        <v>315</v>
      </c>
      <c r="C137" s="520"/>
      <c r="D137" s="520"/>
      <c r="E137" s="520"/>
      <c r="F137" s="520"/>
      <c r="G137" s="521"/>
      <c r="H137" s="517"/>
      <c r="I137" s="517"/>
      <c r="J137" s="522"/>
      <c r="K137" s="520"/>
      <c r="L137" s="520"/>
      <c r="M137" s="520"/>
      <c r="N137" s="520"/>
      <c r="O137" s="520"/>
      <c r="P137" s="520"/>
      <c r="R137" s="520"/>
      <c r="S137" s="520"/>
      <c r="T137" s="520"/>
      <c r="U137" s="520"/>
      <c r="V137" s="521"/>
      <c r="W137" s="517"/>
      <c r="X137" s="523"/>
      <c r="Y137" s="522"/>
      <c r="Z137" s="520"/>
      <c r="AA137" s="520"/>
      <c r="AB137" s="520"/>
      <c r="AC137" s="520"/>
      <c r="AD137" s="520"/>
      <c r="AE137" s="521"/>
      <c r="AG137" s="520"/>
      <c r="AH137" s="520"/>
      <c r="AI137" s="520"/>
      <c r="AJ137" s="520"/>
      <c r="AK137" s="521"/>
      <c r="AL137" s="517"/>
      <c r="AM137" s="523"/>
      <c r="AN137" s="522"/>
      <c r="AO137" s="520"/>
      <c r="AP137" s="520"/>
      <c r="AQ137" s="520"/>
      <c r="AR137" s="520"/>
      <c r="AS137" s="520"/>
      <c r="AT137" s="521"/>
      <c r="AV137" s="520"/>
      <c r="AW137" s="520"/>
      <c r="AX137" s="520"/>
      <c r="AY137" s="520"/>
      <c r="AZ137" s="521"/>
      <c r="BA137" s="517"/>
      <c r="BB137" s="523"/>
      <c r="BC137" s="522"/>
      <c r="BD137" s="520"/>
      <c r="BE137" s="520"/>
      <c r="BF137" s="520"/>
      <c r="BG137" s="520"/>
      <c r="BH137" s="520"/>
      <c r="BI137" s="521"/>
      <c r="BK137" s="520"/>
      <c r="BL137" s="520"/>
      <c r="BM137" s="520"/>
      <c r="BN137" s="520"/>
      <c r="BO137" s="521"/>
      <c r="BP137" s="517"/>
      <c r="BQ137" s="523"/>
      <c r="BR137" s="522"/>
      <c r="BS137" s="520"/>
      <c r="BT137" s="520"/>
      <c r="BU137" s="520"/>
      <c r="BV137" s="520"/>
      <c r="BW137" s="520"/>
      <c r="BX137" s="521"/>
      <c r="BZ137" s="520"/>
      <c r="CA137" s="520"/>
      <c r="CB137" s="520"/>
      <c r="CC137" s="520"/>
      <c r="CD137" s="521"/>
      <c r="CE137" s="517"/>
      <c r="CF137" s="523"/>
      <c r="CG137" s="522"/>
      <c r="CH137" s="520"/>
      <c r="CI137" s="520"/>
      <c r="CJ137" s="520"/>
      <c r="CK137" s="520"/>
      <c r="CL137" s="520"/>
      <c r="CM137" s="521"/>
      <c r="CO137" s="520"/>
      <c r="CP137" s="520"/>
      <c r="CQ137" s="520"/>
      <c r="CR137" s="520"/>
      <c r="CS137" s="521"/>
      <c r="CT137" s="517"/>
      <c r="CU137" s="523"/>
      <c r="CV137" s="522"/>
      <c r="CW137" s="520"/>
      <c r="CX137" s="520"/>
      <c r="CY137" s="520"/>
      <c r="CZ137" s="520"/>
      <c r="DA137" s="520"/>
      <c r="DB137" s="521"/>
      <c r="DD137" s="520"/>
      <c r="DE137" s="520"/>
      <c r="DF137" s="520"/>
      <c r="DG137" s="520"/>
      <c r="DH137" s="521"/>
      <c r="DI137" s="517"/>
      <c r="DJ137" s="523"/>
      <c r="DK137" s="522"/>
      <c r="DL137" s="520"/>
      <c r="DM137" s="520"/>
      <c r="DN137" s="520"/>
      <c r="DO137" s="520"/>
      <c r="DP137" s="520"/>
      <c r="DQ137" s="521"/>
    </row>
    <row r="138" spans="1:121" s="485" customFormat="1"/>
  </sheetData>
  <sheetProtection formatCells="0" formatColumns="0" formatRows="0" insertHyperlinks="0" autoFilter="0"/>
  <mergeCells count="1">
    <mergeCell ref="C3:P3"/>
  </mergeCells>
  <pageMargins left="0.39370078740157483" right="0.23622047244094491" top="0.35433070866141736" bottom="0.31496062992125984" header="0.23622047244094491" footer="0.15748031496062992"/>
  <pageSetup paperSize="9" scale="71" orientation="landscape" r:id="rId1"/>
  <headerFooter alignWithMargins="0">
    <oddFooter>&amp;L&amp;8&amp;D&amp;C&amp;8&amp;P/&amp;N&amp;R&amp;8&amp;A_&amp;F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16"/>
  <sheetViews>
    <sheetView zoomScaleNormal="100" zoomScaleSheetLayoutView="100" workbookViewId="0">
      <selection activeCell="F27" sqref="F27"/>
    </sheetView>
  </sheetViews>
  <sheetFormatPr baseColWidth="10" defaultColWidth="11.44140625" defaultRowHeight="15"/>
  <cols>
    <col min="1" max="1" width="10.6640625" style="182" customWidth="1"/>
    <col min="2" max="2" width="50.6640625" style="182" customWidth="1"/>
    <col min="3" max="4" width="30.6640625" style="182" customWidth="1"/>
    <col min="5" max="5" width="40.6640625" style="182" customWidth="1"/>
    <col min="6" max="6" width="25.6640625" style="182" customWidth="1"/>
    <col min="7" max="7" width="11.44140625" style="182"/>
    <col min="8" max="17" width="11.44140625" style="187"/>
    <col min="18" max="16384" width="11.44140625" style="182"/>
  </cols>
  <sheetData>
    <row r="1" spans="1:17" ht="17.399999999999999">
      <c r="A1" s="245" t="str">
        <f>"Aufzählung sonstiger auf dem Regulierungskonto zu verbuchende Beträge im Jahr "&amp;  Allgemeines!C12</f>
        <v>Aufzählung sonstiger auf dem Regulierungskonto zu verbuchende Beträge im Jahr 2021</v>
      </c>
      <c r="B1" s="244"/>
      <c r="C1" s="244"/>
      <c r="D1" s="244"/>
      <c r="E1" s="244"/>
      <c r="F1" s="244"/>
    </row>
    <row r="2" spans="1:17">
      <c r="A2" s="244"/>
      <c r="B2" s="244"/>
      <c r="C2" s="244"/>
      <c r="D2" s="244"/>
      <c r="E2" s="244"/>
      <c r="F2" s="244"/>
    </row>
    <row r="3" spans="1:17" s="185" customFormat="1" ht="31.2">
      <c r="A3" s="183" t="s">
        <v>142</v>
      </c>
      <c r="B3" s="183" t="s">
        <v>143</v>
      </c>
      <c r="C3" s="184" t="s">
        <v>144</v>
      </c>
      <c r="D3" s="184" t="s">
        <v>145</v>
      </c>
      <c r="E3" s="184" t="s">
        <v>147</v>
      </c>
      <c r="F3" s="184" t="s">
        <v>148</v>
      </c>
      <c r="H3" s="188"/>
      <c r="I3" s="188"/>
      <c r="J3" s="188"/>
      <c r="K3" s="188"/>
      <c r="L3" s="188"/>
      <c r="M3" s="188"/>
      <c r="N3" s="188"/>
      <c r="O3" s="188"/>
      <c r="P3" s="188"/>
      <c r="Q3" s="188"/>
    </row>
    <row r="4" spans="1:17" ht="15.6">
      <c r="A4" s="186" t="s">
        <v>2</v>
      </c>
      <c r="B4" s="465"/>
      <c r="C4" s="466"/>
      <c r="D4" s="605"/>
      <c r="E4" s="606"/>
      <c r="F4" s="468"/>
      <c r="H4" s="188"/>
      <c r="I4" s="188"/>
      <c r="J4" s="188"/>
      <c r="K4" s="188"/>
      <c r="L4" s="188"/>
      <c r="M4" s="188"/>
      <c r="N4" s="188"/>
      <c r="O4" s="188"/>
      <c r="P4" s="188"/>
    </row>
    <row r="5" spans="1:17" ht="15.6">
      <c r="A5" s="186" t="s">
        <v>3</v>
      </c>
      <c r="B5" s="465"/>
      <c r="C5" s="466"/>
      <c r="D5" s="605"/>
      <c r="E5" s="606"/>
      <c r="F5" s="468"/>
      <c r="H5" s="188"/>
      <c r="I5" s="188"/>
      <c r="J5" s="188"/>
      <c r="K5" s="188"/>
      <c r="L5" s="188"/>
      <c r="M5" s="188"/>
      <c r="N5" s="188"/>
      <c r="O5" s="188"/>
      <c r="P5" s="188"/>
    </row>
    <row r="6" spans="1:17" ht="15.6">
      <c r="A6" s="186" t="s">
        <v>4</v>
      </c>
      <c r="B6" s="465"/>
      <c r="C6" s="466"/>
      <c r="D6" s="605"/>
      <c r="E6" s="606"/>
      <c r="F6" s="468"/>
      <c r="H6" s="188"/>
      <c r="I6" s="188"/>
      <c r="J6" s="188"/>
      <c r="K6" s="188"/>
      <c r="L6" s="188"/>
      <c r="M6" s="188"/>
      <c r="N6" s="188"/>
      <c r="O6" s="188"/>
      <c r="P6" s="188"/>
    </row>
    <row r="7" spans="1:17" ht="15.6">
      <c r="A7" s="186" t="s">
        <v>11</v>
      </c>
      <c r="B7" s="465"/>
      <c r="C7" s="466"/>
      <c r="D7" s="605"/>
      <c r="E7" s="606"/>
      <c r="F7" s="468"/>
      <c r="H7" s="188"/>
      <c r="I7" s="188"/>
      <c r="J7" s="188"/>
      <c r="K7" s="188"/>
      <c r="L7" s="188"/>
      <c r="M7" s="188"/>
      <c r="N7" s="188"/>
      <c r="O7" s="188"/>
      <c r="P7" s="188"/>
    </row>
    <row r="8" spans="1:17">
      <c r="A8" s="186" t="s">
        <v>5</v>
      </c>
      <c r="B8" s="465"/>
      <c r="C8" s="466"/>
      <c r="D8" s="605"/>
      <c r="E8" s="606"/>
      <c r="F8" s="468"/>
    </row>
    <row r="9" spans="1:17">
      <c r="A9" s="186" t="s">
        <v>6</v>
      </c>
      <c r="B9" s="465"/>
      <c r="C9" s="466"/>
      <c r="D9" s="605"/>
      <c r="E9" s="606"/>
      <c r="F9" s="468"/>
    </row>
    <row r="10" spans="1:17">
      <c r="A10" s="186" t="s">
        <v>7</v>
      </c>
      <c r="B10" s="465"/>
      <c r="C10" s="466"/>
      <c r="D10" s="605"/>
      <c r="E10" s="606"/>
      <c r="F10" s="468"/>
    </row>
    <row r="11" spans="1:17">
      <c r="A11" s="186" t="s">
        <v>8</v>
      </c>
      <c r="B11" s="465"/>
      <c r="C11" s="466"/>
      <c r="D11" s="605"/>
      <c r="E11" s="606"/>
      <c r="F11" s="468"/>
    </row>
    <row r="12" spans="1:17">
      <c r="A12" s="186" t="s">
        <v>9</v>
      </c>
      <c r="B12" s="465"/>
      <c r="C12" s="466"/>
      <c r="D12" s="605"/>
      <c r="E12" s="606"/>
      <c r="F12" s="468"/>
    </row>
    <row r="13" spans="1:17">
      <c r="A13" s="186" t="s">
        <v>10</v>
      </c>
      <c r="B13" s="465"/>
      <c r="C13" s="466"/>
      <c r="D13" s="605"/>
      <c r="E13" s="606"/>
      <c r="F13" s="468"/>
    </row>
    <row r="14" spans="1:17">
      <c r="B14" s="180"/>
      <c r="C14" s="180"/>
      <c r="F14" s="330"/>
    </row>
    <row r="15" spans="1:17" ht="16.2" thickBot="1">
      <c r="A15" s="181" t="s">
        <v>146</v>
      </c>
      <c r="C15" s="181"/>
      <c r="F15" s="607">
        <f>SUM(F4:F13)</f>
        <v>0</v>
      </c>
    </row>
    <row r="16" spans="1:17" ht="15.6" thickTop="1"/>
  </sheetData>
  <phoneticPr fontId="17" type="noConversion"/>
  <pageMargins left="0.68" right="0.67" top="0.55000000000000004" bottom="0.6" header="0.39370078740157483" footer="0.24"/>
  <pageSetup paperSize="9" scale="71" orientation="landscape" r:id="rId1"/>
  <headerFooter alignWithMargins="0">
    <oddFooter>&amp;L&amp;D&amp;R&amp;A - &amp;F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M66"/>
  <sheetViews>
    <sheetView topLeftCell="F1" workbookViewId="0">
      <selection activeCell="O10" sqref="O10"/>
    </sheetView>
  </sheetViews>
  <sheetFormatPr baseColWidth="10" defaultColWidth="11.44140625" defaultRowHeight="13.8" outlineLevelCol="1"/>
  <cols>
    <col min="1" max="1" width="59.33203125" style="478" customWidth="1"/>
    <col min="2" max="2" width="14" style="478" customWidth="1"/>
    <col min="3" max="3" width="14.88671875" style="478" customWidth="1"/>
    <col min="4" max="4" width="5.6640625" style="478" bestFit="1" customWidth="1"/>
    <col min="5" max="5" width="134.44140625" style="478" customWidth="1"/>
    <col min="6" max="6" width="18.109375" style="478" customWidth="1"/>
    <col min="7" max="7" width="12.5546875" style="478" bestFit="1" customWidth="1"/>
    <col min="8" max="8" width="16.109375" style="478" bestFit="1" customWidth="1"/>
    <col min="9" max="9" width="11.109375" style="478" bestFit="1" customWidth="1"/>
    <col min="10" max="10" width="11.44140625" style="478"/>
    <col min="11" max="11" width="0" style="478" hidden="1" customWidth="1" outlineLevel="1"/>
    <col min="12" max="12" width="11.44140625" style="478" collapsed="1"/>
    <col min="13" max="13" width="44.33203125" style="478" bestFit="1" customWidth="1"/>
    <col min="14" max="16384" width="11.44140625" style="478"/>
  </cols>
  <sheetData>
    <row r="1" spans="1:13">
      <c r="A1" s="482" t="s">
        <v>347</v>
      </c>
      <c r="B1" s="482" t="s">
        <v>348</v>
      </c>
      <c r="C1" s="482" t="s">
        <v>349</v>
      </c>
      <c r="D1" s="482" t="s">
        <v>350</v>
      </c>
      <c r="E1" s="482" t="s">
        <v>351</v>
      </c>
      <c r="F1" s="482" t="s">
        <v>352</v>
      </c>
      <c r="G1" s="482"/>
      <c r="H1" s="482" t="s">
        <v>353</v>
      </c>
      <c r="I1" s="482" t="s">
        <v>354</v>
      </c>
      <c r="J1" s="482" t="s">
        <v>355</v>
      </c>
      <c r="K1" s="483" t="s">
        <v>356</v>
      </c>
      <c r="M1" s="482" t="s">
        <v>481</v>
      </c>
    </row>
    <row r="2" spans="1:13">
      <c r="A2" s="478" t="s">
        <v>357</v>
      </c>
      <c r="B2" s="478">
        <v>25</v>
      </c>
      <c r="C2" s="478">
        <v>35</v>
      </c>
      <c r="D2" s="478">
        <v>2018</v>
      </c>
      <c r="E2" s="478" t="s">
        <v>358</v>
      </c>
      <c r="F2" s="478" t="s">
        <v>359</v>
      </c>
      <c r="G2" s="480">
        <v>6.9099999999999995E-2</v>
      </c>
      <c r="H2" s="478">
        <v>2016</v>
      </c>
      <c r="I2" s="478">
        <v>2016</v>
      </c>
      <c r="J2" s="478">
        <v>2010</v>
      </c>
      <c r="K2" s="319"/>
      <c r="M2" s="478" t="s">
        <v>598</v>
      </c>
    </row>
    <row r="3" spans="1:13">
      <c r="A3" s="478" t="s">
        <v>360</v>
      </c>
      <c r="B3" s="478">
        <v>50</v>
      </c>
      <c r="C3" s="478">
        <v>60</v>
      </c>
      <c r="D3" s="478">
        <v>2019</v>
      </c>
      <c r="E3" s="478" t="s">
        <v>361</v>
      </c>
      <c r="F3" s="478" t="s">
        <v>362</v>
      </c>
      <c r="G3" s="480">
        <v>3.0300000000000001E-2</v>
      </c>
      <c r="H3" s="478">
        <v>2017</v>
      </c>
      <c r="I3" s="478">
        <v>2017</v>
      </c>
      <c r="J3" s="478">
        <v>2011</v>
      </c>
      <c r="K3" s="319" t="s">
        <v>363</v>
      </c>
      <c r="M3" s="478" t="s">
        <v>599</v>
      </c>
    </row>
    <row r="4" spans="1:13">
      <c r="A4" s="478" t="s">
        <v>364</v>
      </c>
      <c r="B4" s="478">
        <v>60</v>
      </c>
      <c r="C4" s="478">
        <v>70</v>
      </c>
      <c r="D4" s="478">
        <v>2020</v>
      </c>
      <c r="E4" s="478" t="s">
        <v>301</v>
      </c>
      <c r="F4" s="478" t="s">
        <v>365</v>
      </c>
      <c r="G4" s="481">
        <f>G2*0.4+G3*0.6</f>
        <v>4.582E-2</v>
      </c>
      <c r="H4" s="478">
        <v>2018</v>
      </c>
      <c r="I4" s="478">
        <v>2018</v>
      </c>
      <c r="J4" s="478">
        <v>2012</v>
      </c>
      <c r="K4" s="319" t="s">
        <v>366</v>
      </c>
      <c r="M4" s="478" t="s">
        <v>600</v>
      </c>
    </row>
    <row r="5" spans="1:13" ht="14.4">
      <c r="A5" s="478" t="s">
        <v>367</v>
      </c>
      <c r="B5" s="478">
        <v>23</v>
      </c>
      <c r="C5" s="478">
        <v>27</v>
      </c>
      <c r="D5" s="478">
        <v>2021</v>
      </c>
      <c r="E5" s="478" t="s">
        <v>368</v>
      </c>
      <c r="F5" s="478" t="s">
        <v>369</v>
      </c>
      <c r="G5" s="475">
        <v>1.342E-2</v>
      </c>
      <c r="H5" s="478">
        <v>2019</v>
      </c>
      <c r="I5" s="478">
        <v>2019</v>
      </c>
      <c r="J5" s="478">
        <v>2013</v>
      </c>
      <c r="K5" s="319" t="s">
        <v>370</v>
      </c>
      <c r="M5" s="478" t="s">
        <v>601</v>
      </c>
    </row>
    <row r="6" spans="1:13">
      <c r="A6" s="478" t="s">
        <v>371</v>
      </c>
      <c r="B6" s="478">
        <v>8</v>
      </c>
      <c r="C6" s="478">
        <v>10</v>
      </c>
      <c r="D6" s="478">
        <v>2022</v>
      </c>
      <c r="E6" s="478" t="s">
        <v>372</v>
      </c>
      <c r="H6" s="478">
        <v>2020</v>
      </c>
      <c r="I6" s="478">
        <v>2020</v>
      </c>
      <c r="J6" s="478">
        <v>2014</v>
      </c>
      <c r="K6" s="319" t="s">
        <v>373</v>
      </c>
      <c r="M6" s="478" t="s">
        <v>602</v>
      </c>
    </row>
    <row r="7" spans="1:13">
      <c r="A7" s="478" t="s">
        <v>374</v>
      </c>
      <c r="B7" s="478">
        <v>14</v>
      </c>
      <c r="C7" s="478">
        <v>18</v>
      </c>
      <c r="E7" s="478" t="s">
        <v>375</v>
      </c>
      <c r="H7" s="478">
        <v>2021</v>
      </c>
      <c r="I7" s="478">
        <v>2021</v>
      </c>
      <c r="J7" s="478">
        <v>2015</v>
      </c>
      <c r="K7" s="319" t="s">
        <v>376</v>
      </c>
      <c r="M7" s="478" t="s">
        <v>603</v>
      </c>
    </row>
    <row r="8" spans="1:13">
      <c r="A8" s="478" t="s">
        <v>377</v>
      </c>
      <c r="B8" s="478">
        <v>14</v>
      </c>
      <c r="C8" s="478">
        <v>25</v>
      </c>
      <c r="H8" s="478">
        <v>2022</v>
      </c>
      <c r="I8" s="478">
        <v>2022</v>
      </c>
      <c r="J8" s="478">
        <v>2016</v>
      </c>
      <c r="K8" s="319" t="s">
        <v>378</v>
      </c>
      <c r="M8" s="478" t="s">
        <v>604</v>
      </c>
    </row>
    <row r="9" spans="1:13">
      <c r="A9" s="478" t="s">
        <v>379</v>
      </c>
      <c r="B9" s="478">
        <v>4</v>
      </c>
      <c r="C9" s="478">
        <v>8</v>
      </c>
      <c r="J9" s="478">
        <v>2017</v>
      </c>
      <c r="K9" s="319" t="s">
        <v>380</v>
      </c>
      <c r="M9" s="478" t="s">
        <v>605</v>
      </c>
    </row>
    <row r="10" spans="1:13">
      <c r="A10" s="478" t="s">
        <v>381</v>
      </c>
      <c r="B10" s="478">
        <v>3</v>
      </c>
      <c r="C10" s="478">
        <v>5</v>
      </c>
      <c r="J10" s="478">
        <v>2018</v>
      </c>
      <c r="K10" s="319" t="s">
        <v>382</v>
      </c>
    </row>
    <row r="11" spans="1:13">
      <c r="A11" s="478" t="s">
        <v>383</v>
      </c>
      <c r="B11" s="478">
        <v>5</v>
      </c>
      <c r="C11" s="478">
        <v>5</v>
      </c>
      <c r="J11" s="478">
        <v>2019</v>
      </c>
      <c r="K11" s="319" t="s">
        <v>384</v>
      </c>
    </row>
    <row r="12" spans="1:13">
      <c r="A12" s="478" t="s">
        <v>385</v>
      </c>
      <c r="B12" s="478">
        <v>8</v>
      </c>
      <c r="C12" s="478">
        <v>8</v>
      </c>
      <c r="J12" s="478">
        <v>2020</v>
      </c>
      <c r="K12" s="319" t="s">
        <v>386</v>
      </c>
    </row>
    <row r="13" spans="1:13">
      <c r="A13" s="478" t="s">
        <v>387</v>
      </c>
      <c r="B13" s="478">
        <v>45</v>
      </c>
      <c r="C13" s="478">
        <v>55</v>
      </c>
      <c r="J13" s="478">
        <v>2021</v>
      </c>
      <c r="K13" s="319" t="s">
        <v>388</v>
      </c>
    </row>
    <row r="14" spans="1:13">
      <c r="A14" s="478" t="s">
        <v>389</v>
      </c>
      <c r="B14" s="478">
        <v>25</v>
      </c>
      <c r="C14" s="478">
        <v>25</v>
      </c>
      <c r="J14" s="478">
        <v>2022</v>
      </c>
      <c r="K14" s="319" t="s">
        <v>390</v>
      </c>
    </row>
    <row r="15" spans="1:13">
      <c r="A15" s="478" t="s">
        <v>391</v>
      </c>
      <c r="B15" s="478">
        <v>25</v>
      </c>
      <c r="C15" s="478">
        <v>25</v>
      </c>
      <c r="K15" s="319" t="s">
        <v>392</v>
      </c>
    </row>
    <row r="16" spans="1:13">
      <c r="A16" s="478" t="s">
        <v>393</v>
      </c>
      <c r="B16" s="478">
        <v>25</v>
      </c>
      <c r="C16" s="478">
        <v>25</v>
      </c>
      <c r="K16" s="319" t="s">
        <v>394</v>
      </c>
    </row>
    <row r="17" spans="1:11">
      <c r="A17" s="478" t="s">
        <v>395</v>
      </c>
      <c r="B17" s="478">
        <v>25</v>
      </c>
      <c r="C17" s="478">
        <v>25</v>
      </c>
      <c r="K17" s="319" t="s">
        <v>396</v>
      </c>
    </row>
    <row r="18" spans="1:11">
      <c r="A18" s="478" t="s">
        <v>397</v>
      </c>
      <c r="B18" s="478">
        <v>25</v>
      </c>
      <c r="C18" s="478">
        <v>25</v>
      </c>
      <c r="K18" s="319" t="s">
        <v>398</v>
      </c>
    </row>
    <row r="19" spans="1:11">
      <c r="A19" s="478" t="s">
        <v>399</v>
      </c>
      <c r="B19" s="478">
        <v>20</v>
      </c>
      <c r="C19" s="478">
        <v>20</v>
      </c>
      <c r="K19" s="319" t="s">
        <v>400</v>
      </c>
    </row>
    <row r="20" spans="1:11">
      <c r="A20" s="478" t="s">
        <v>401</v>
      </c>
      <c r="B20" s="478">
        <v>25</v>
      </c>
      <c r="C20" s="478">
        <v>25</v>
      </c>
      <c r="K20" s="319" t="s">
        <v>402</v>
      </c>
    </row>
    <row r="21" spans="1:11">
      <c r="A21" s="478" t="s">
        <v>403</v>
      </c>
      <c r="B21" s="478">
        <v>25</v>
      </c>
      <c r="C21" s="478">
        <v>35</v>
      </c>
      <c r="K21" s="319" t="s">
        <v>404</v>
      </c>
    </row>
    <row r="22" spans="1:11">
      <c r="A22" s="478" t="s">
        <v>405</v>
      </c>
      <c r="B22" s="478">
        <v>45</v>
      </c>
      <c r="C22" s="478">
        <v>55</v>
      </c>
      <c r="K22" s="319" t="s">
        <v>406</v>
      </c>
    </row>
    <row r="23" spans="1:11">
      <c r="A23" s="478" t="s">
        <v>407</v>
      </c>
      <c r="B23" s="478">
        <v>45</v>
      </c>
      <c r="C23" s="478">
        <v>55</v>
      </c>
      <c r="K23" s="319" t="s">
        <v>408</v>
      </c>
    </row>
    <row r="24" spans="1:11">
      <c r="A24" s="478" t="s">
        <v>409</v>
      </c>
      <c r="B24" s="478">
        <v>55</v>
      </c>
      <c r="C24" s="478">
        <v>65</v>
      </c>
      <c r="K24" s="319" t="s">
        <v>410</v>
      </c>
    </row>
    <row r="25" spans="1:11">
      <c r="A25" s="478" t="s">
        <v>411</v>
      </c>
      <c r="B25" s="478">
        <v>55</v>
      </c>
      <c r="C25" s="478">
        <v>65</v>
      </c>
      <c r="K25" s="319" t="s">
        <v>412</v>
      </c>
    </row>
    <row r="26" spans="1:11">
      <c r="A26" s="478" t="s">
        <v>413</v>
      </c>
      <c r="B26" s="478">
        <v>45</v>
      </c>
      <c r="C26" s="478">
        <v>55</v>
      </c>
      <c r="K26" s="319" t="s">
        <v>414</v>
      </c>
    </row>
    <row r="27" spans="1:11">
      <c r="A27" s="478" t="s">
        <v>415</v>
      </c>
      <c r="B27" s="478">
        <v>45</v>
      </c>
      <c r="C27" s="478">
        <v>55</v>
      </c>
      <c r="K27" s="319" t="s">
        <v>416</v>
      </c>
    </row>
    <row r="28" spans="1:11">
      <c r="A28" s="478" t="s">
        <v>417</v>
      </c>
      <c r="B28" s="478">
        <v>45</v>
      </c>
      <c r="C28" s="478">
        <v>55</v>
      </c>
      <c r="K28" s="319" t="s">
        <v>418</v>
      </c>
    </row>
    <row r="29" spans="1:11">
      <c r="A29" s="478" t="s">
        <v>419</v>
      </c>
      <c r="B29" s="478">
        <v>45</v>
      </c>
      <c r="C29" s="478">
        <v>55</v>
      </c>
      <c r="K29" s="319" t="s">
        <v>420</v>
      </c>
    </row>
    <row r="30" spans="1:11">
      <c r="A30" s="478" t="s">
        <v>421</v>
      </c>
      <c r="B30" s="478">
        <v>45</v>
      </c>
      <c r="C30" s="478">
        <v>55</v>
      </c>
      <c r="K30" s="319" t="s">
        <v>422</v>
      </c>
    </row>
    <row r="31" spans="1:11">
      <c r="A31" s="478" t="s">
        <v>423</v>
      </c>
      <c r="B31" s="478">
        <v>30</v>
      </c>
      <c r="C31" s="478">
        <v>40</v>
      </c>
      <c r="K31" s="319"/>
    </row>
    <row r="32" spans="1:11">
      <c r="A32" s="478" t="s">
        <v>424</v>
      </c>
      <c r="B32" s="478">
        <v>45</v>
      </c>
      <c r="C32" s="478">
        <v>45</v>
      </c>
      <c r="K32" s="319"/>
    </row>
    <row r="33" spans="1:11">
      <c r="A33" s="478" t="s">
        <v>425</v>
      </c>
      <c r="B33" s="478">
        <v>45</v>
      </c>
      <c r="C33" s="478">
        <v>45</v>
      </c>
      <c r="K33" s="319"/>
    </row>
    <row r="34" spans="1:11">
      <c r="A34" s="478" t="s">
        <v>426</v>
      </c>
      <c r="B34" s="478">
        <v>45</v>
      </c>
      <c r="C34" s="478">
        <v>45</v>
      </c>
      <c r="K34" s="319"/>
    </row>
    <row r="35" spans="1:11">
      <c r="A35" s="478" t="s">
        <v>427</v>
      </c>
      <c r="B35" s="478">
        <v>8</v>
      </c>
      <c r="C35" s="478">
        <v>16</v>
      </c>
      <c r="K35" s="479" t="s">
        <v>428</v>
      </c>
    </row>
    <row r="36" spans="1:11">
      <c r="A36" s="478" t="s">
        <v>429</v>
      </c>
      <c r="B36" s="478">
        <v>15</v>
      </c>
      <c r="C36" s="478">
        <v>25</v>
      </c>
      <c r="K36" s="319"/>
    </row>
    <row r="37" spans="1:11">
      <c r="A37" s="478" t="s">
        <v>430</v>
      </c>
      <c r="B37" s="478">
        <v>45</v>
      </c>
      <c r="C37" s="478">
        <v>45</v>
      </c>
      <c r="K37" s="319" t="s">
        <v>363</v>
      </c>
    </row>
    <row r="38" spans="1:11">
      <c r="A38" s="478" t="s">
        <v>431</v>
      </c>
      <c r="B38" s="478">
        <v>45</v>
      </c>
      <c r="C38" s="478">
        <v>45</v>
      </c>
      <c r="K38" s="319" t="s">
        <v>432</v>
      </c>
    </row>
    <row r="39" spans="1:11">
      <c r="A39" s="478" t="s">
        <v>433</v>
      </c>
      <c r="B39" s="478">
        <v>20</v>
      </c>
      <c r="C39" s="478">
        <v>30</v>
      </c>
      <c r="K39" s="319" t="s">
        <v>434</v>
      </c>
    </row>
    <row r="40" spans="1:11">
      <c r="A40" s="478" t="s">
        <v>435</v>
      </c>
      <c r="B40" s="478">
        <v>10</v>
      </c>
      <c r="C40" s="478">
        <v>30</v>
      </c>
      <c r="K40" s="319" t="s">
        <v>436</v>
      </c>
    </row>
    <row r="41" spans="1:11">
      <c r="A41" s="478" t="s">
        <v>437</v>
      </c>
      <c r="B41" s="478">
        <v>15</v>
      </c>
      <c r="C41" s="478">
        <v>30</v>
      </c>
      <c r="K41" s="319" t="s">
        <v>438</v>
      </c>
    </row>
    <row r="42" spans="1:11">
      <c r="A42" s="478" t="s">
        <v>439</v>
      </c>
      <c r="B42" s="478">
        <v>15</v>
      </c>
      <c r="C42" s="478">
        <v>30</v>
      </c>
      <c r="K42" s="319" t="s">
        <v>440</v>
      </c>
    </row>
    <row r="43" spans="1:11">
      <c r="A43" s="478" t="s">
        <v>441</v>
      </c>
      <c r="B43" s="478">
        <v>60</v>
      </c>
      <c r="C43" s="478">
        <v>60</v>
      </c>
      <c r="K43" s="319" t="s">
        <v>442</v>
      </c>
    </row>
    <row r="44" spans="1:11">
      <c r="A44" s="478" t="s">
        <v>443</v>
      </c>
      <c r="B44" s="478">
        <v>15</v>
      </c>
      <c r="C44" s="478">
        <v>20</v>
      </c>
      <c r="K44" s="319" t="s">
        <v>444</v>
      </c>
    </row>
    <row r="45" spans="1:11">
      <c r="A45" s="478" t="s">
        <v>445</v>
      </c>
      <c r="B45" s="478">
        <v>0</v>
      </c>
      <c r="C45" s="478">
        <v>0</v>
      </c>
      <c r="K45" s="319" t="s">
        <v>446</v>
      </c>
    </row>
    <row r="46" spans="1:11">
      <c r="K46" s="319" t="s">
        <v>447</v>
      </c>
    </row>
    <row r="47" spans="1:11">
      <c r="K47" s="319" t="s">
        <v>448</v>
      </c>
    </row>
    <row r="48" spans="1:11">
      <c r="K48" s="319" t="s">
        <v>449</v>
      </c>
    </row>
    <row r="49" spans="11:11">
      <c r="K49" s="319" t="s">
        <v>450</v>
      </c>
    </row>
    <row r="50" spans="11:11">
      <c r="K50" s="319"/>
    </row>
    <row r="51" spans="11:11">
      <c r="K51" s="479" t="s">
        <v>451</v>
      </c>
    </row>
    <row r="52" spans="11:11">
      <c r="K52" s="319"/>
    </row>
    <row r="53" spans="11:11">
      <c r="K53" s="319"/>
    </row>
    <row r="54" spans="11:11">
      <c r="K54" s="319" t="s">
        <v>452</v>
      </c>
    </row>
    <row r="55" spans="11:11">
      <c r="K55" s="319" t="s">
        <v>453</v>
      </c>
    </row>
    <row r="56" spans="11:11">
      <c r="K56" s="319"/>
    </row>
    <row r="57" spans="11:11">
      <c r="K57" s="319"/>
    </row>
    <row r="58" spans="11:11">
      <c r="K58" s="319" t="s">
        <v>454</v>
      </c>
    </row>
    <row r="59" spans="11:11">
      <c r="K59" s="319"/>
    </row>
    <row r="60" spans="11:11">
      <c r="K60" s="319" t="s">
        <v>455</v>
      </c>
    </row>
    <row r="61" spans="11:11">
      <c r="K61" s="319" t="s">
        <v>456</v>
      </c>
    </row>
    <row r="62" spans="11:11">
      <c r="K62" s="319"/>
    </row>
    <row r="63" spans="11:11">
      <c r="K63" s="319" t="s">
        <v>457</v>
      </c>
    </row>
    <row r="64" spans="11:11">
      <c r="K64" s="319"/>
    </row>
    <row r="65" spans="11:11">
      <c r="K65" s="319" t="s">
        <v>458</v>
      </c>
    </row>
    <row r="66" spans="11:11">
      <c r="K66" s="319" t="s">
        <v>338</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F54"/>
  <sheetViews>
    <sheetView tabSelected="1" zoomScale="81" zoomScaleNormal="81" workbookViewId="0">
      <selection activeCell="K4" sqref="K4"/>
    </sheetView>
  </sheetViews>
  <sheetFormatPr baseColWidth="10" defaultColWidth="11.5546875" defaultRowHeight="13.2"/>
  <cols>
    <col min="1" max="1" width="3.33203125" style="346" customWidth="1"/>
    <col min="2" max="2" width="55.6640625" style="346" customWidth="1"/>
    <col min="3" max="3" width="58.5546875" style="346" customWidth="1"/>
    <col min="4" max="4" width="18.44140625" style="346" customWidth="1"/>
    <col min="5" max="5" width="20.33203125" style="346" customWidth="1"/>
    <col min="6" max="16384" width="11.5546875" style="346"/>
  </cols>
  <sheetData>
    <row r="1" spans="2:6" ht="37.200000000000003" customHeight="1">
      <c r="B1" s="745" t="s">
        <v>478</v>
      </c>
      <c r="C1" s="746"/>
      <c r="D1" s="746"/>
      <c r="E1" s="746"/>
      <c r="F1" s="747"/>
    </row>
    <row r="2" spans="2:6" ht="22.95" customHeight="1">
      <c r="B2" s="356" t="s">
        <v>477</v>
      </c>
      <c r="C2" s="359"/>
      <c r="D2" s="357"/>
      <c r="E2" s="357"/>
      <c r="F2" s="358"/>
    </row>
    <row r="3" spans="2:6" ht="10.95" customHeight="1">
      <c r="B3" s="333"/>
      <c r="C3" s="333"/>
      <c r="D3" s="2"/>
      <c r="E3" s="189"/>
    </row>
    <row r="4" spans="2:6" ht="18" customHeight="1">
      <c r="B4" s="333"/>
      <c r="C4" s="333"/>
      <c r="D4" s="2"/>
      <c r="E4" s="189"/>
    </row>
    <row r="5" spans="2:6" ht="17.399999999999999">
      <c r="B5" s="748" t="s">
        <v>500</v>
      </c>
      <c r="C5" s="749"/>
      <c r="D5" s="347"/>
      <c r="E5" s="11"/>
    </row>
    <row r="6" spans="2:6" ht="9.75" customHeight="1">
      <c r="B6" s="4"/>
      <c r="C6" s="5"/>
      <c r="D6" s="6"/>
      <c r="E6" s="11"/>
    </row>
    <row r="7" spans="2:6" ht="21" customHeight="1">
      <c r="B7" s="366" t="s">
        <v>0</v>
      </c>
      <c r="C7" s="360"/>
      <c r="D7" s="348"/>
      <c r="E7" s="349"/>
    </row>
    <row r="8" spans="2:6" ht="21" customHeight="1">
      <c r="B8" s="367" t="s">
        <v>49</v>
      </c>
      <c r="C8" s="361"/>
      <c r="D8" s="350"/>
      <c r="E8" s="351"/>
    </row>
    <row r="9" spans="2:6" ht="29.4" customHeight="1">
      <c r="B9" s="368" t="s">
        <v>50</v>
      </c>
      <c r="C9" s="361"/>
      <c r="D9" s="350"/>
      <c r="E9" s="351"/>
    </row>
    <row r="10" spans="2:6" ht="21" customHeight="1">
      <c r="B10" s="368" t="s">
        <v>51</v>
      </c>
      <c r="C10" s="361"/>
      <c r="D10" s="350"/>
      <c r="E10" s="351"/>
    </row>
    <row r="11" spans="2:6" ht="21" customHeight="1">
      <c r="B11" s="368" t="s">
        <v>52</v>
      </c>
      <c r="C11" s="361"/>
      <c r="D11" s="350"/>
      <c r="E11" s="351"/>
    </row>
    <row r="12" spans="2:6" ht="46.95" customHeight="1">
      <c r="B12" s="366" t="s">
        <v>164</v>
      </c>
      <c r="C12" s="362">
        <v>2021</v>
      </c>
      <c r="D12" s="1"/>
      <c r="E12" s="10"/>
    </row>
    <row r="13" spans="2:6" ht="21" customHeight="1">
      <c r="B13" s="369" t="s">
        <v>199</v>
      </c>
      <c r="C13" s="363" t="s">
        <v>1</v>
      </c>
      <c r="D13" s="1"/>
      <c r="E13" s="10"/>
    </row>
    <row r="14" spans="2:6" ht="31.2" customHeight="1">
      <c r="B14" s="369" t="s">
        <v>149</v>
      </c>
      <c r="C14" s="363" t="s">
        <v>1</v>
      </c>
      <c r="D14" s="1"/>
      <c r="E14" s="10"/>
    </row>
    <row r="15" spans="2:6" ht="21" customHeight="1">
      <c r="B15" s="369" t="s">
        <v>189</v>
      </c>
      <c r="C15" s="363" t="s">
        <v>1</v>
      </c>
      <c r="D15" s="1"/>
      <c r="E15" s="10"/>
    </row>
    <row r="16" spans="2:6" ht="21" customHeight="1">
      <c r="B16" s="365" t="s">
        <v>115</v>
      </c>
      <c r="C16" s="364"/>
      <c r="D16" s="1"/>
      <c r="E16" s="10"/>
    </row>
    <row r="17" spans="2:6" ht="15.6">
      <c r="B17" s="352"/>
      <c r="C17" s="353"/>
      <c r="D17" s="1"/>
      <c r="E17" s="10"/>
    </row>
    <row r="18" spans="2:6" ht="15.6">
      <c r="B18" s="352"/>
      <c r="C18" s="353"/>
      <c r="D18" s="1"/>
      <c r="E18" s="10"/>
    </row>
    <row r="19" spans="2:6" ht="17.399999999999999">
      <c r="B19" s="376" t="s">
        <v>501</v>
      </c>
      <c r="C19" s="379"/>
      <c r="D19" s="379"/>
      <c r="E19" s="381"/>
      <c r="F19" s="380"/>
    </row>
    <row r="20" spans="2:6" ht="11.25" customHeight="1">
      <c r="B20" s="303"/>
      <c r="C20" s="6"/>
      <c r="D20" s="6"/>
      <c r="E20" s="11"/>
    </row>
    <row r="21" spans="2:6" ht="27.6">
      <c r="B21" s="373" t="s">
        <v>200</v>
      </c>
      <c r="C21" s="374" t="s">
        <v>480</v>
      </c>
      <c r="D21" s="374" t="s">
        <v>481</v>
      </c>
      <c r="E21" s="304" t="s">
        <v>479</v>
      </c>
    </row>
    <row r="22" spans="2:6">
      <c r="B22" s="382" t="s">
        <v>596</v>
      </c>
      <c r="C22" s="370"/>
      <c r="D22" s="383" t="s">
        <v>322</v>
      </c>
      <c r="E22" s="371"/>
    </row>
    <row r="23" spans="2:6">
      <c r="B23" s="375"/>
      <c r="C23" s="370"/>
      <c r="D23" s="370"/>
      <c r="E23" s="371"/>
    </row>
    <row r="24" spans="2:6">
      <c r="B24" s="375"/>
      <c r="C24" s="372"/>
      <c r="D24" s="370"/>
      <c r="E24" s="371"/>
    </row>
    <row r="25" spans="2:6">
      <c r="B25" s="375"/>
      <c r="C25" s="372"/>
      <c r="D25" s="370"/>
      <c r="E25" s="371"/>
    </row>
    <row r="26" spans="2:6">
      <c r="B26" s="375"/>
      <c r="C26" s="372"/>
      <c r="D26" s="370"/>
      <c r="E26" s="371"/>
    </row>
    <row r="27" spans="2:6">
      <c r="B27" s="375"/>
      <c r="C27" s="372"/>
      <c r="D27" s="370"/>
      <c r="E27" s="371"/>
    </row>
    <row r="28" spans="2:6">
      <c r="B28" s="375"/>
      <c r="C28" s="372"/>
      <c r="D28" s="370"/>
      <c r="E28" s="371"/>
    </row>
    <row r="29" spans="2:6">
      <c r="B29" s="375"/>
      <c r="C29" s="372"/>
      <c r="D29" s="370"/>
      <c r="E29" s="371"/>
    </row>
    <row r="30" spans="2:6">
      <c r="B30" s="375"/>
      <c r="C30" s="372"/>
      <c r="D30" s="370"/>
      <c r="E30" s="371"/>
    </row>
    <row r="31" spans="2:6">
      <c r="B31" s="375"/>
      <c r="C31" s="372"/>
      <c r="D31" s="370"/>
      <c r="E31" s="371"/>
    </row>
    <row r="32" spans="2:6" ht="13.8">
      <c r="B32" s="6"/>
      <c r="C32" s="3"/>
      <c r="D32" s="6"/>
      <c r="E32" s="11"/>
    </row>
    <row r="34" spans="2:5" ht="17.399999999999999">
      <c r="B34" s="376" t="s">
        <v>504</v>
      </c>
      <c r="C34" s="377"/>
      <c r="D34" s="378"/>
    </row>
    <row r="35" spans="2:5" ht="13.5" customHeight="1">
      <c r="D35" s="6"/>
    </row>
    <row r="36" spans="2:5" ht="43.2" customHeight="1">
      <c r="B36" s="346" t="s">
        <v>201</v>
      </c>
      <c r="D36" s="354" t="s">
        <v>1</v>
      </c>
      <c r="E36" s="721" t="str">
        <f t="shared" ref="E36:E42" si="0">IF(D36="Ja","bitte im Antragsschreiben näher erläutern","")</f>
        <v/>
      </c>
    </row>
    <row r="37" spans="2:5" ht="42" customHeight="1">
      <c r="B37" s="346" t="s">
        <v>202</v>
      </c>
      <c r="D37" s="354" t="s">
        <v>1</v>
      </c>
      <c r="E37" s="721" t="str">
        <f t="shared" si="0"/>
        <v/>
      </c>
    </row>
    <row r="38" spans="2:5">
      <c r="D38" s="241"/>
    </row>
    <row r="39" spans="2:5">
      <c r="B39" s="346" t="s">
        <v>203</v>
      </c>
      <c r="D39" s="354" t="s">
        <v>1</v>
      </c>
      <c r="E39" s="721" t="str">
        <f t="shared" si="0"/>
        <v/>
      </c>
    </row>
    <row r="40" spans="2:5">
      <c r="B40" s="346" t="s">
        <v>204</v>
      </c>
      <c r="D40" s="354" t="s">
        <v>1</v>
      </c>
      <c r="E40" s="721" t="str">
        <f t="shared" si="0"/>
        <v/>
      </c>
    </row>
    <row r="41" spans="2:5">
      <c r="D41" s="241"/>
    </row>
    <row r="42" spans="2:5" ht="43.2" customHeight="1">
      <c r="B42" s="346" t="s">
        <v>205</v>
      </c>
      <c r="D42" s="354" t="s">
        <v>1</v>
      </c>
      <c r="E42" s="721" t="str">
        <f t="shared" si="0"/>
        <v/>
      </c>
    </row>
    <row r="43" spans="2:5">
      <c r="B43" s="346" t="s">
        <v>206</v>
      </c>
      <c r="D43" s="354" t="s">
        <v>1</v>
      </c>
    </row>
    <row r="44" spans="2:5">
      <c r="D44" s="355"/>
    </row>
    <row r="45" spans="2:5">
      <c r="B45" s="346" t="s">
        <v>502</v>
      </c>
    </row>
    <row r="46" spans="2:5" ht="43.2" customHeight="1">
      <c r="B46" s="750" t="s">
        <v>503</v>
      </c>
      <c r="C46" s="751"/>
      <c r="D46" s="354" t="s">
        <v>1</v>
      </c>
      <c r="E46" s="721" t="str">
        <f>IF(D46="Ja","bitte im Antragsschreiben näher erläutern","")</f>
        <v/>
      </c>
    </row>
    <row r="54" spans="2:3">
      <c r="B54" s="697" t="s">
        <v>53</v>
      </c>
      <c r="C54" s="798" t="s">
        <v>609</v>
      </c>
    </row>
  </sheetData>
  <mergeCells count="3">
    <mergeCell ref="B1:F1"/>
    <mergeCell ref="B5:C5"/>
    <mergeCell ref="B46:C46"/>
  </mergeCells>
  <conditionalFormatting sqref="D36:D37 D39:D40 D42:D43 C22:E31">
    <cfRule type="expression" dxfId="5" priority="7">
      <formula>OR($B$15="Dienstleister",$B$15="Subverpächter")</formula>
    </cfRule>
  </conditionalFormatting>
  <conditionalFormatting sqref="D46">
    <cfRule type="expression" dxfId="4" priority="1">
      <formula>OR($B$15="Dienstleister",$B$15="Subverpächter")</formula>
    </cfRule>
  </conditionalFormatting>
  <dataValidations count="6">
    <dataValidation type="list" allowBlank="1" showInputMessage="1" showErrorMessage="1" sqref="D36:D37 D39:D40 D42:D43 D46">
      <formula1>"Ja,Nein,bitte wählen"</formula1>
    </dataValidation>
    <dataValidation allowBlank="1" showInputMessage="1" showErrorMessage="1" promptTitle="Firma des Verpächters" prompt="Geben Sie hier die Firma des Verpächters ein." sqref="C22:C23"/>
    <dataValidation type="list" allowBlank="1" showInputMessage="1" showErrorMessage="1" sqref="C13">
      <formula1>"bitte wählen, Vereinfachtes Verfahren, Regelverfahren"</formula1>
    </dataValidation>
    <dataValidation type="list" allowBlank="1" showInputMessage="1" showErrorMessage="1" sqref="C15">
      <formula1>"bitte wählen,Kalenderjahr,Gaswirtschaftsjahr"</formula1>
    </dataValidation>
    <dataValidation type="list" allowBlank="1" showInputMessage="1" showErrorMessage="1" sqref="C14">
      <formula1>"bitte wählen,Ja,Nein"</formula1>
    </dataValidation>
    <dataValidation allowBlank="1" showErrorMessage="1" sqref="B22:B30 C24:C30 B31:C31"/>
  </dataValidations>
  <pageMargins left="0.43307086614173229" right="0.39370078740157483" top="0.43307086614173229" bottom="0.43307086614173229" header="0.31496062992125984" footer="0.31496062992125984"/>
  <pageSetup paperSize="9" scale="59" orientation="landscape" r:id="rId1"/>
  <headerFooter>
    <oddFooter>&amp;L&amp;D&amp;R&amp;A_&amp;F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Listen!$M$2:$M$9</xm:f>
          </x14:formula1>
          <xm:sqref>D23:D31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3"/>
  <sheetViews>
    <sheetView zoomScale="75" zoomScaleNormal="75" zoomScaleSheetLayoutView="100" workbookViewId="0">
      <selection activeCell="F23" sqref="F23"/>
    </sheetView>
  </sheetViews>
  <sheetFormatPr baseColWidth="10" defaultColWidth="11.44140625" defaultRowHeight="13.2"/>
  <cols>
    <col min="1" max="1" width="2.33203125" style="384" customWidth="1"/>
    <col min="2" max="2" width="71.44140625" style="384" customWidth="1"/>
    <col min="3" max="3" width="34.109375" style="384" customWidth="1"/>
    <col min="4" max="4" width="12.109375" style="384" customWidth="1"/>
    <col min="5" max="5" width="23.33203125" style="384" customWidth="1"/>
    <col min="6" max="6" width="23.109375" style="384" customWidth="1"/>
    <col min="7" max="7" width="23.5546875" style="384" customWidth="1"/>
    <col min="8" max="11" width="21" style="384" customWidth="1"/>
    <col min="12" max="12" width="22.88671875" style="384" customWidth="1"/>
    <col min="13" max="13" width="20.109375" style="384" customWidth="1"/>
    <col min="14" max="14" width="19.6640625" style="384" customWidth="1"/>
    <col min="15" max="15" width="12.5546875" style="384" customWidth="1"/>
    <col min="16" max="16384" width="11.44140625" style="384"/>
  </cols>
  <sheetData>
    <row r="1" spans="2:7" s="346" customFormat="1" ht="22.2" customHeight="1">
      <c r="B1" s="303" t="s">
        <v>483</v>
      </c>
      <c r="C1" s="6"/>
      <c r="D1" s="6"/>
      <c r="E1" s="303"/>
    </row>
    <row r="2" spans="2:7" s="346" customFormat="1" ht="10.5" customHeight="1">
      <c r="B2" s="303"/>
      <c r="C2" s="6"/>
      <c r="D2" s="6"/>
      <c r="E2" s="303"/>
    </row>
    <row r="3" spans="2:7" s="346" customFormat="1" ht="27.6" customHeight="1">
      <c r="B3" s="617" t="s">
        <v>214</v>
      </c>
      <c r="C3" s="618"/>
      <c r="D3" s="619"/>
      <c r="E3" s="623">
        <f>Mengenabgleich!E16</f>
        <v>0</v>
      </c>
    </row>
    <row r="4" spans="2:7" s="346" customFormat="1" ht="33.6" customHeight="1">
      <c r="B4" s="617" t="s">
        <v>209</v>
      </c>
      <c r="C4" s="618"/>
      <c r="D4" s="619"/>
      <c r="E4" s="623">
        <f>'Vorgelagerte Netzkosten'!F98</f>
        <v>0</v>
      </c>
    </row>
    <row r="5" spans="2:7" s="346" customFormat="1" ht="33.6" customHeight="1">
      <c r="B5" s="724" t="s">
        <v>587</v>
      </c>
      <c r="C5" s="725"/>
      <c r="D5" s="726"/>
      <c r="E5" s="623">
        <f>'Volatile Kostenanteile'!C7</f>
        <v>0</v>
      </c>
    </row>
    <row r="6" spans="2:7" s="346" customFormat="1" ht="27.6" customHeight="1">
      <c r="B6" s="620" t="s">
        <v>211</v>
      </c>
      <c r="C6" s="619"/>
      <c r="D6" s="619"/>
      <c r="E6" s="623">
        <f>Messstellenbetrieb_Messung!B15</f>
        <v>0</v>
      </c>
    </row>
    <row r="7" spans="2:7" s="346" customFormat="1" ht="27.6" customHeight="1">
      <c r="B7" s="673" t="s">
        <v>212</v>
      </c>
      <c r="C7" s="621"/>
      <c r="D7" s="622"/>
      <c r="E7" s="624">
        <f>BKZ_NAKB!O4</f>
        <v>0</v>
      </c>
    </row>
    <row r="8" spans="2:7" s="346" customFormat="1" ht="27.6" customHeight="1">
      <c r="B8" s="617" t="s">
        <v>213</v>
      </c>
      <c r="C8" s="618"/>
      <c r="D8" s="619"/>
      <c r="E8" s="623">
        <f>KKAuf!D23</f>
        <v>0</v>
      </c>
    </row>
    <row r="9" spans="2:7" s="346" customFormat="1" ht="27.6" customHeight="1" thickBot="1">
      <c r="B9" s="682" t="s">
        <v>174</v>
      </c>
      <c r="C9" s="683"/>
      <c r="D9" s="683"/>
      <c r="E9" s="684">
        <f>Sonstiges!F15</f>
        <v>0</v>
      </c>
    </row>
    <row r="10" spans="2:7" s="346" customFormat="1" ht="27.6" customHeight="1">
      <c r="B10" s="313" t="str">
        <f>"Jahressaldo der Einzeldifferenzen " &amp;  Allgemeines!C12</f>
        <v>Jahressaldo der Einzeldifferenzen 2021</v>
      </c>
      <c r="C10" s="314"/>
      <c r="D10" s="314"/>
      <c r="E10" s="315">
        <f>E3+E4+E5+E6+E7+E8+E9</f>
        <v>0</v>
      </c>
    </row>
    <row r="14" spans="2:7" ht="17.399999999999999">
      <c r="B14" s="405" t="s">
        <v>464</v>
      </c>
    </row>
    <row r="16" spans="2:7" ht="18.600000000000001" customHeight="1" thickBot="1">
      <c r="B16" s="385" t="s">
        <v>465</v>
      </c>
      <c r="C16" s="626">
        <v>2021</v>
      </c>
      <c r="D16" s="387"/>
      <c r="E16" s="387"/>
      <c r="F16" s="387"/>
      <c r="G16" s="387"/>
    </row>
    <row r="17" spans="2:11" ht="18" customHeight="1">
      <c r="B17" s="709" t="s">
        <v>580</v>
      </c>
      <c r="C17" s="608">
        <v>0</v>
      </c>
      <c r="D17" s="388"/>
      <c r="E17" s="388"/>
      <c r="F17" s="388"/>
      <c r="G17" s="388"/>
    </row>
    <row r="18" spans="2:11" ht="18" customHeight="1">
      <c r="B18" s="389" t="s">
        <v>581</v>
      </c>
      <c r="C18" s="609">
        <f>E10</f>
        <v>0</v>
      </c>
      <c r="D18" s="390"/>
      <c r="E18" s="390"/>
      <c r="F18" s="390"/>
      <c r="G18" s="390"/>
    </row>
    <row r="19" spans="2:11" ht="12" customHeight="1">
      <c r="B19" s="391"/>
      <c r="C19" s="392"/>
      <c r="D19" s="393"/>
      <c r="E19" s="393"/>
      <c r="F19" s="393"/>
      <c r="G19" s="393"/>
    </row>
    <row r="20" spans="2:11" ht="18" customHeight="1">
      <c r="B20" s="394" t="s">
        <v>466</v>
      </c>
      <c r="C20" s="610">
        <f>ROUND(C17+C18/2,4)</f>
        <v>0</v>
      </c>
      <c r="D20" s="395"/>
      <c r="E20" s="395"/>
      <c r="F20" s="395"/>
      <c r="G20" s="395"/>
    </row>
    <row r="21" spans="2:11" ht="18" customHeight="1">
      <c r="B21" s="394" t="s">
        <v>467</v>
      </c>
      <c r="C21" s="396">
        <f>Verzinsung!B16</f>
        <v>4.7000000000000002E-3</v>
      </c>
      <c r="D21" s="397"/>
      <c r="E21" s="397"/>
      <c r="F21" s="397"/>
      <c r="G21" s="397"/>
    </row>
    <row r="22" spans="2:11" ht="18" customHeight="1">
      <c r="B22" s="394" t="s">
        <v>468</v>
      </c>
      <c r="C22" s="610">
        <f>ROUND(C20*C21,4)</f>
        <v>0</v>
      </c>
      <c r="D22" s="395"/>
      <c r="E22" s="395"/>
      <c r="F22" s="395"/>
      <c r="G22" s="395"/>
    </row>
    <row r="23" spans="2:11" ht="27.6" customHeight="1" thickBot="1">
      <c r="B23" s="398" t="s">
        <v>469</v>
      </c>
      <c r="C23" s="611">
        <f>C18+C22</f>
        <v>0</v>
      </c>
      <c r="D23" s="388"/>
      <c r="E23" s="388"/>
      <c r="F23" s="388"/>
      <c r="G23" s="388"/>
    </row>
    <row r="24" spans="2:11" ht="19.5" customHeight="1"/>
    <row r="25" spans="2:11" ht="18.600000000000001" customHeight="1" thickBot="1">
      <c r="C25" s="386" t="s">
        <v>470</v>
      </c>
      <c r="D25" s="386"/>
      <c r="E25" s="386"/>
    </row>
    <row r="26" spans="2:11" ht="16.2" customHeight="1" thickBot="1">
      <c r="C26" s="399" t="s">
        <v>578</v>
      </c>
      <c r="D26" s="400"/>
      <c r="E26" s="612">
        <f>C23</f>
        <v>0</v>
      </c>
    </row>
    <row r="27" spans="2:11" ht="16.2" customHeight="1" thickBot="1">
      <c r="C27" s="704" t="s">
        <v>582</v>
      </c>
      <c r="D27" s="400"/>
      <c r="E27" s="613">
        <f>ROUND(E26*(1+C21)^2-E26,4)</f>
        <v>0</v>
      </c>
    </row>
    <row r="28" spans="2:11" ht="16.2" customHeight="1" thickBot="1">
      <c r="C28" s="401" t="s">
        <v>471</v>
      </c>
      <c r="D28" s="400"/>
      <c r="E28" s="614">
        <f>E26+E27</f>
        <v>0</v>
      </c>
    </row>
    <row r="29" spans="2:11" ht="16.2" customHeight="1" thickBot="1">
      <c r="C29" s="401" t="s">
        <v>579</v>
      </c>
      <c r="D29" s="402"/>
      <c r="E29" s="612">
        <f>ROUND(-PMT(C21,3,E28/((1+C21/2)),0,0),4)</f>
        <v>0</v>
      </c>
    </row>
    <row r="30" spans="2:11" s="403" customFormat="1" ht="27.6" customHeight="1"/>
    <row r="31" spans="2:11" s="403" customFormat="1" ht="18.600000000000001" customHeight="1" thickBot="1">
      <c r="C31" s="752" t="s">
        <v>472</v>
      </c>
      <c r="D31" s="752"/>
      <c r="E31" s="625">
        <v>2024</v>
      </c>
      <c r="F31" s="625">
        <v>2025</v>
      </c>
      <c r="G31" s="627">
        <v>2026</v>
      </c>
      <c r="J31" s="387"/>
      <c r="K31" s="387"/>
    </row>
    <row r="32" spans="2:11" s="403" customFormat="1" ht="21" customHeight="1" thickBot="1">
      <c r="C32" s="753" t="s">
        <v>482</v>
      </c>
      <c r="D32" s="754"/>
      <c r="E32" s="615">
        <f>E29</f>
        <v>0</v>
      </c>
      <c r="F32" s="615">
        <f>E29</f>
        <v>0</v>
      </c>
      <c r="G32" s="616">
        <f>E29</f>
        <v>0</v>
      </c>
      <c r="J32" s="388"/>
      <c r="K32" s="388"/>
    </row>
    <row r="33" spans="5:11">
      <c r="E33" s="404" t="str">
        <f>IF($E$29&lt;0,"Abschlag auf EOG","Zuschlag auf EOG")</f>
        <v>Zuschlag auf EOG</v>
      </c>
      <c r="F33" s="404" t="str">
        <f>IF($E$29&lt;0,"Abschlag auf EOG","Zuschlag auf EOG")</f>
        <v>Zuschlag auf EOG</v>
      </c>
      <c r="G33" s="404" t="str">
        <f>IF($E$29&lt;0,"Abschlag auf EOG","Zuschlag auf EOG")</f>
        <v>Zuschlag auf EOG</v>
      </c>
      <c r="J33" s="393"/>
      <c r="K33" s="393"/>
    </row>
  </sheetData>
  <mergeCells count="2">
    <mergeCell ref="C31:D31"/>
    <mergeCell ref="C32:D32"/>
  </mergeCells>
  <pageMargins left="0.41" right="0.36" top="0.46" bottom="0.42" header="0.31496062992125984" footer="0.17"/>
  <pageSetup paperSize="9" scale="74" orientation="landscape" r:id="rId1"/>
  <headerFooter>
    <oddFooter>&amp;L&amp;D&amp;R&amp;A/&amp;F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23"/>
  <sheetViews>
    <sheetView zoomScaleNormal="100" zoomScaleSheetLayoutView="120" workbookViewId="0">
      <pane xSplit="1" ySplit="5" topLeftCell="B6" activePane="bottomRight" state="frozen"/>
      <selection activeCell="E29" sqref="E29"/>
      <selection pane="topRight" activeCell="E29" sqref="E29"/>
      <selection pane="bottomLeft" activeCell="E29" sqref="E29"/>
      <selection pane="bottomRight" activeCell="J29" sqref="J29"/>
    </sheetView>
  </sheetViews>
  <sheetFormatPr baseColWidth="10" defaultColWidth="11.44140625" defaultRowHeight="13.8"/>
  <cols>
    <col min="1" max="16384" width="11.44140625" style="335"/>
  </cols>
  <sheetData>
    <row r="1" spans="1:2" ht="14.4">
      <c r="A1" s="334" t="s">
        <v>473</v>
      </c>
    </row>
    <row r="3" spans="1:2">
      <c r="A3" s="336" t="s">
        <v>127</v>
      </c>
      <c r="B3" s="337">
        <v>2012</v>
      </c>
    </row>
    <row r="4" spans="1:2">
      <c r="A4" s="338" t="s">
        <v>128</v>
      </c>
      <c r="B4" s="339">
        <v>2021</v>
      </c>
    </row>
    <row r="5" spans="1:2" ht="27.6">
      <c r="A5" s="340" t="s">
        <v>474</v>
      </c>
      <c r="B5" s="341" t="s">
        <v>577</v>
      </c>
    </row>
    <row r="6" spans="1:2">
      <c r="A6" s="338">
        <v>2012</v>
      </c>
      <c r="B6" s="342">
        <v>1.4E-2</v>
      </c>
    </row>
    <row r="7" spans="1:2">
      <c r="A7" s="338">
        <v>2013</v>
      </c>
      <c r="B7" s="342">
        <v>1.4E-2</v>
      </c>
    </row>
    <row r="8" spans="1:2">
      <c r="A8" s="338">
        <v>2014</v>
      </c>
      <c r="B8" s="342">
        <v>0.01</v>
      </c>
    </row>
    <row r="9" spans="1:2">
      <c r="A9" s="338">
        <v>2015</v>
      </c>
      <c r="B9" s="342">
        <v>5.0000000000000001E-3</v>
      </c>
    </row>
    <row r="10" spans="1:2">
      <c r="A10" s="338">
        <v>2016</v>
      </c>
      <c r="B10" s="342">
        <v>1E-3</v>
      </c>
    </row>
    <row r="11" spans="1:2">
      <c r="A11" s="338">
        <v>2017</v>
      </c>
      <c r="B11" s="342">
        <v>3.0000000000000001E-3</v>
      </c>
    </row>
    <row r="12" spans="1:2">
      <c r="A12" s="338">
        <v>2018</v>
      </c>
      <c r="B12" s="342">
        <v>4.0000000000000001E-3</v>
      </c>
    </row>
    <row r="13" spans="1:2">
      <c r="A13" s="338">
        <v>2019</v>
      </c>
      <c r="B13" s="342">
        <v>-1E-3</v>
      </c>
    </row>
    <row r="14" spans="1:2">
      <c r="A14" s="338">
        <v>2020</v>
      </c>
      <c r="B14" s="342">
        <v>-2E-3</v>
      </c>
    </row>
    <row r="15" spans="1:2">
      <c r="A15" s="338">
        <v>2021</v>
      </c>
      <c r="B15" s="342">
        <v>-1E-3</v>
      </c>
    </row>
    <row r="16" spans="1:2">
      <c r="A16" s="343" t="s">
        <v>475</v>
      </c>
      <c r="B16" s="344">
        <f>ROUND(AVERAGE(B6:B15),4)</f>
        <v>4.7000000000000002E-3</v>
      </c>
    </row>
    <row r="19" spans="1:1">
      <c r="A19" s="345" t="s">
        <v>476</v>
      </c>
    </row>
    <row r="20" spans="1:1" s="720" customFormat="1">
      <c r="A20" s="719" t="s">
        <v>595</v>
      </c>
    </row>
    <row r="21" spans="1:1" s="720" customFormat="1">
      <c r="A21" s="719" t="s">
        <v>548</v>
      </c>
    </row>
    <row r="22" spans="1:1" s="720" customFormat="1">
      <c r="A22" s="719"/>
    </row>
    <row r="23" spans="1:1" s="720" customFormat="1">
      <c r="A23" s="719" t="s">
        <v>549</v>
      </c>
    </row>
  </sheetData>
  <hyperlinks>
    <hyperlink ref="A23" r:id="rId1" display="https://www.bundesbank.de/de/publikationen/statistiken/statistische-beihefte"/>
  </hyperlinks>
  <pageMargins left="0.70866141732283472" right="0.78740157480314965" top="0.70866141732283472" bottom="0.55118110236220474" header="0.27559055118110237" footer="0.27559055118110237"/>
  <pageSetup paperSize="9" orientation="portrait" r:id="rId2"/>
  <headerFooter alignWithMargins="0">
    <oddHeader>&amp;L&amp;"Arial,Fett"&amp;12Verzinsung Regulierungskonto</oddHeader>
    <oddFooter>&amp;L&amp;D&amp;R&amp;A/&amp;F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66"/>
    <pageSetUpPr fitToPage="1"/>
  </sheetPr>
  <dimension ref="B1:G25"/>
  <sheetViews>
    <sheetView zoomScale="85" zoomScaleNormal="85" zoomScaleSheetLayoutView="100" workbookViewId="0">
      <selection activeCell="D23" sqref="D23"/>
    </sheetView>
  </sheetViews>
  <sheetFormatPr baseColWidth="10" defaultColWidth="11.44140625" defaultRowHeight="15"/>
  <cols>
    <col min="1" max="1" width="2.33203125" style="15" customWidth="1"/>
    <col min="2" max="2" width="10.6640625" style="15" customWidth="1"/>
    <col min="3" max="3" width="120.6640625" style="15" customWidth="1"/>
    <col min="4" max="4" width="30.6640625" style="15" customWidth="1"/>
    <col min="5" max="5" width="16.5546875" style="15" customWidth="1"/>
    <col min="6" max="16384" width="11.44140625" style="15"/>
  </cols>
  <sheetData>
    <row r="1" spans="2:7" ht="17.399999999999999">
      <c r="B1" s="13" t="str">
        <f>"Jahresabschlusswerte " &amp; Allgemeines!C12 &amp;" gemäß Tätigkeitsabschluss nach § 6b EnWG"</f>
        <v>Jahresabschlusswerte 2021 gemäß Tätigkeitsabschluss nach § 6b EnWG</v>
      </c>
    </row>
    <row r="3" spans="2:7" ht="15.6">
      <c r="B3" s="14" t="s">
        <v>12</v>
      </c>
      <c r="D3" s="16">
        <f>Allgemeines!C12</f>
        <v>2021</v>
      </c>
    </row>
    <row r="4" spans="2:7" ht="15.6">
      <c r="D4" s="16"/>
    </row>
    <row r="5" spans="2:7" ht="15.6">
      <c r="B5" s="249" t="s">
        <v>2</v>
      </c>
      <c r="C5" s="17" t="s">
        <v>173</v>
      </c>
      <c r="D5" s="288">
        <f>D6+D15+D16</f>
        <v>0</v>
      </c>
    </row>
    <row r="6" spans="2:7" ht="15.6">
      <c r="B6" s="250" t="s">
        <v>193</v>
      </c>
      <c r="C6" s="18" t="s">
        <v>54</v>
      </c>
      <c r="D6" s="288">
        <f>D7+D8+D9+D12</f>
        <v>0</v>
      </c>
    </row>
    <row r="7" spans="2:7" ht="15.6">
      <c r="B7" s="250" t="s">
        <v>177</v>
      </c>
      <c r="C7" s="18" t="str">
        <f>CONCATENATE("   davon aus dem Kalenderjahr ",Allgemeines!$C$12)</f>
        <v xml:space="preserve">   davon aus dem Kalenderjahr 2021</v>
      </c>
      <c r="D7" s="406"/>
    </row>
    <row r="8" spans="2:7" ht="15.6">
      <c r="B8" s="250" t="s">
        <v>178</v>
      </c>
      <c r="C8" s="18" t="s">
        <v>185</v>
      </c>
      <c r="D8" s="406"/>
      <c r="G8" s="237"/>
    </row>
    <row r="9" spans="2:7" ht="15.6">
      <c r="B9" s="250" t="s">
        <v>194</v>
      </c>
      <c r="C9" s="18" t="s">
        <v>186</v>
      </c>
      <c r="D9" s="288">
        <f>D10+D11</f>
        <v>0</v>
      </c>
    </row>
    <row r="10" spans="2:7" ht="15.6">
      <c r="B10" s="250" t="s">
        <v>179</v>
      </c>
      <c r="C10" s="18" t="str">
        <f>CONCATENATE("   davon aus dem Kalenderjahr ",Allgemeines!$C$12)</f>
        <v xml:space="preserve">   davon aus dem Kalenderjahr 2021</v>
      </c>
      <c r="D10" s="406"/>
    </row>
    <row r="11" spans="2:7" ht="15.6">
      <c r="B11" s="250" t="s">
        <v>180</v>
      </c>
      <c r="C11" s="18" t="s">
        <v>185</v>
      </c>
      <c r="D11" s="406"/>
    </row>
    <row r="12" spans="2:7" ht="15.6">
      <c r="B12" s="250" t="s">
        <v>195</v>
      </c>
      <c r="C12" s="18" t="s">
        <v>192</v>
      </c>
      <c r="D12" s="288">
        <f>D13+D14</f>
        <v>0</v>
      </c>
    </row>
    <row r="13" spans="2:7" ht="15.6">
      <c r="B13" s="250" t="s">
        <v>181</v>
      </c>
      <c r="C13" s="18" t="str">
        <f>CONCATENATE("   davon aus dem Kalenderjahr ",Allgemeines!$C$12)</f>
        <v xml:space="preserve">   davon aus dem Kalenderjahr 2021</v>
      </c>
      <c r="D13" s="406"/>
    </row>
    <row r="14" spans="2:7" ht="15.6">
      <c r="B14" s="250" t="s">
        <v>182</v>
      </c>
      <c r="C14" s="18" t="s">
        <v>185</v>
      </c>
      <c r="D14" s="406"/>
    </row>
    <row r="15" spans="2:7" ht="15.6">
      <c r="B15" s="250" t="s">
        <v>196</v>
      </c>
      <c r="C15" s="231" t="s">
        <v>55</v>
      </c>
      <c r="D15" s="406"/>
    </row>
    <row r="16" spans="2:7" ht="15.6">
      <c r="B16" s="250" t="s">
        <v>197</v>
      </c>
      <c r="C16" s="231" t="s">
        <v>174</v>
      </c>
      <c r="D16" s="406"/>
      <c r="E16" s="331" t="str">
        <f>IFERROR(D16/D6,"-")</f>
        <v>-</v>
      </c>
    </row>
    <row r="17" spans="2:5" ht="15.6">
      <c r="B17" s="246"/>
      <c r="C17" s="247"/>
      <c r="D17" s="248"/>
    </row>
    <row r="18" spans="2:5" ht="15.6">
      <c r="B18" s="232"/>
      <c r="D18" s="233"/>
    </row>
    <row r="19" spans="2:5" ht="30" customHeight="1">
      <c r="B19" s="755" t="s">
        <v>176</v>
      </c>
      <c r="C19" s="756"/>
      <c r="D19" s="407" t="s">
        <v>1</v>
      </c>
    </row>
    <row r="20" spans="2:5" ht="15" customHeight="1">
      <c r="B20" s="236"/>
      <c r="C20" s="236"/>
    </row>
    <row r="21" spans="2:5" ht="30" customHeight="1">
      <c r="B21" s="755" t="s">
        <v>184</v>
      </c>
      <c r="C21" s="756"/>
      <c r="D21" s="407" t="s">
        <v>1</v>
      </c>
    </row>
    <row r="23" spans="2:5" ht="30" customHeight="1">
      <c r="B23" s="755" t="s">
        <v>175</v>
      </c>
      <c r="C23" s="756"/>
      <c r="D23" s="234" t="str">
        <f>IF(E16&gt;1%,"Ja","Nein")</f>
        <v>Ja</v>
      </c>
      <c r="E23" s="332" t="str">
        <f>IF(D23="Ja","bitte erläutern","")</f>
        <v>bitte erläutern</v>
      </c>
    </row>
    <row r="24" spans="2:5" ht="15" customHeight="1">
      <c r="B24" s="236"/>
      <c r="C24" s="236"/>
    </row>
    <row r="25" spans="2:5" ht="30" customHeight="1">
      <c r="B25" s="755" t="s">
        <v>183</v>
      </c>
      <c r="C25" s="756"/>
      <c r="D25" s="407" t="s">
        <v>1</v>
      </c>
    </row>
  </sheetData>
  <mergeCells count="4">
    <mergeCell ref="B21:C21"/>
    <mergeCell ref="B25:C25"/>
    <mergeCell ref="B23:C23"/>
    <mergeCell ref="B19:C19"/>
  </mergeCells>
  <phoneticPr fontId="17" type="noConversion"/>
  <conditionalFormatting sqref="D23">
    <cfRule type="containsText" dxfId="3" priority="2" operator="containsText" text="Bitter erläutern!">
      <formula>NOT(ISERROR(SEARCH("Bitter erläutern!",D23)))</formula>
    </cfRule>
    <cfRule type="containsText" dxfId="2" priority="3" operator="containsText" text="Bitte erläutern!">
      <formula>NOT(ISERROR(SEARCH("Bitte erläutern!",D23)))</formula>
    </cfRule>
  </conditionalFormatting>
  <conditionalFormatting sqref="E23">
    <cfRule type="containsText" dxfId="1" priority="1" operator="containsText" text="bitte erläutern">
      <formula>NOT(ISERROR(SEARCH("bitte erläutern",E23)))</formula>
    </cfRule>
  </conditionalFormatting>
  <dataValidations count="1">
    <dataValidation type="list" allowBlank="1" showInputMessage="1" showErrorMessage="1" sqref="D25 D19 D21">
      <formula1>"bitte wählen,Ja,Nein"</formula1>
    </dataValidation>
  </dataValidations>
  <pageMargins left="0.34" right="0.17" top="0.61" bottom="0.78740157480314965" header="0.39370078740157483" footer="0.39370078740157483"/>
  <pageSetup paperSize="9" scale="81" orientation="landscape" r:id="rId1"/>
  <headerFooter alignWithMargins="0">
    <oddFooter>&amp;L&amp;8&amp;D&amp;R&amp;8&amp;A -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66FFFF"/>
    <pageSetUpPr fitToPage="1"/>
  </sheetPr>
  <dimension ref="A1:AU283"/>
  <sheetViews>
    <sheetView zoomScale="59" zoomScaleNormal="59" zoomScaleSheetLayoutView="70" workbookViewId="0"/>
  </sheetViews>
  <sheetFormatPr baseColWidth="10" defaultColWidth="11.44140625" defaultRowHeight="15" outlineLevelCol="1"/>
  <cols>
    <col min="1" max="2" width="29.33203125" style="21" customWidth="1"/>
    <col min="3" max="3" width="29.33203125" style="7" hidden="1" customWidth="1" outlineLevel="1"/>
    <col min="4" max="4" width="29.33203125" style="21" customWidth="1" collapsed="1"/>
    <col min="5" max="7" width="29.33203125" style="21" customWidth="1"/>
    <col min="8" max="8" width="29.33203125" style="21" hidden="1" customWidth="1" outlineLevel="1"/>
    <col min="9" max="9" width="29.33203125" style="20" hidden="1" customWidth="1" outlineLevel="1"/>
    <col min="10" max="10" width="29.33203125" style="20" customWidth="1" collapsed="1"/>
    <col min="11" max="14" width="29.33203125" style="20" hidden="1" customWidth="1" outlineLevel="1"/>
    <col min="15" max="15" width="11.44140625" style="20" collapsed="1"/>
    <col min="16" max="41" width="11.44140625" style="20"/>
    <col min="42" max="16384" width="11.44140625" style="21"/>
  </cols>
  <sheetData>
    <row r="1" spans="1:9" ht="17.399999999999999">
      <c r="A1" s="191" t="str">
        <f>"Zulässige Erlöse nach § 4 ARegV i.V.m. der Verprobungsrechnung nach § 20 Abs. 2 GasNEV (Plan) im Jahr " &amp;  Allgemeines!C12</f>
        <v>Zulässige Erlöse nach § 4 ARegV i.V.m. der Verprobungsrechnung nach § 20 Abs. 2 GasNEV (Plan) im Jahr 2021</v>
      </c>
      <c r="B1" s="20"/>
      <c r="D1" s="20"/>
      <c r="E1" s="20"/>
      <c r="F1" s="20"/>
      <c r="G1" s="20"/>
      <c r="H1" s="20"/>
    </row>
    <row r="2" spans="1:9">
      <c r="A2" s="20"/>
      <c r="B2" s="20"/>
      <c r="D2" s="20"/>
      <c r="E2" s="20"/>
      <c r="F2" s="20"/>
      <c r="G2" s="20"/>
      <c r="H2" s="20"/>
    </row>
    <row r="3" spans="1:9" s="7" customFormat="1" ht="35.4" customHeight="1">
      <c r="A3" s="757" t="s">
        <v>162</v>
      </c>
      <c r="B3" s="757"/>
      <c r="C3" s="757"/>
      <c r="D3" s="757"/>
      <c r="E3" s="757"/>
      <c r="F3" s="757"/>
      <c r="G3" s="757"/>
      <c r="H3" s="757"/>
      <c r="I3" s="757"/>
    </row>
    <row r="4" spans="1:9" s="7" customFormat="1">
      <c r="A4" s="19"/>
      <c r="B4" s="19"/>
      <c r="C4" s="19"/>
      <c r="D4" s="19"/>
      <c r="E4" s="19"/>
      <c r="F4" s="19"/>
      <c r="G4" s="19"/>
      <c r="H4" s="19"/>
      <c r="I4" s="19"/>
    </row>
    <row r="5" spans="1:9">
      <c r="A5" s="19"/>
      <c r="B5" s="19"/>
      <c r="C5" s="19"/>
      <c r="D5" s="19"/>
      <c r="E5" s="19"/>
      <c r="F5" s="19"/>
      <c r="G5" s="19"/>
      <c r="H5" s="19"/>
      <c r="I5" s="19"/>
    </row>
    <row r="6" spans="1:9" ht="15.6">
      <c r="A6" s="8" t="s">
        <v>100</v>
      </c>
      <c r="B6" s="19"/>
      <c r="C6" s="19"/>
      <c r="D6" s="19"/>
      <c r="E6" s="19"/>
      <c r="F6" s="19"/>
      <c r="G6" s="19"/>
      <c r="H6" s="19"/>
      <c r="I6" s="22"/>
    </row>
    <row r="7" spans="1:9" ht="15.6">
      <c r="A7" s="8"/>
      <c r="B7" s="19"/>
      <c r="C7" s="19"/>
      <c r="D7" s="19"/>
      <c r="E7" s="19"/>
      <c r="F7" s="19"/>
      <c r="G7" s="19"/>
      <c r="H7" s="19"/>
      <c r="I7" s="22"/>
    </row>
    <row r="8" spans="1:9" ht="15.6">
      <c r="A8" s="760" t="s">
        <v>56</v>
      </c>
      <c r="B8" s="23" t="s">
        <v>13</v>
      </c>
      <c r="C8" s="24"/>
      <c r="D8" s="23" t="s">
        <v>13</v>
      </c>
      <c r="E8" s="760" t="s">
        <v>31</v>
      </c>
      <c r="F8" s="25" t="s">
        <v>57</v>
      </c>
      <c r="G8" s="26"/>
      <c r="H8" s="26"/>
      <c r="I8" s="25" t="s">
        <v>58</v>
      </c>
    </row>
    <row r="9" spans="1:9" ht="15.6">
      <c r="A9" s="761"/>
      <c r="B9" s="27" t="s">
        <v>15</v>
      </c>
      <c r="C9" s="28"/>
      <c r="D9" s="27" t="s">
        <v>16</v>
      </c>
      <c r="E9" s="761"/>
      <c r="F9" s="29" t="s">
        <v>59</v>
      </c>
      <c r="G9" s="24"/>
      <c r="H9" s="24"/>
      <c r="I9" s="29" t="s">
        <v>59</v>
      </c>
    </row>
    <row r="10" spans="1:9" ht="15.6">
      <c r="A10" s="30" t="s">
        <v>32</v>
      </c>
      <c r="B10" s="31" t="s">
        <v>17</v>
      </c>
      <c r="C10" s="28"/>
      <c r="D10" s="31" t="s">
        <v>17</v>
      </c>
      <c r="E10" s="32" t="s">
        <v>35</v>
      </c>
      <c r="F10" s="31" t="s">
        <v>17</v>
      </c>
      <c r="G10" s="28"/>
      <c r="H10" s="28"/>
      <c r="I10" s="31" t="s">
        <v>18</v>
      </c>
    </row>
    <row r="11" spans="1:9" ht="15" customHeight="1">
      <c r="A11" s="409"/>
      <c r="B11" s="410"/>
      <c r="C11" s="411"/>
      <c r="D11" s="410"/>
      <c r="E11" s="412"/>
      <c r="F11" s="410"/>
      <c r="G11" s="33"/>
      <c r="H11" s="33"/>
      <c r="I11" s="408"/>
    </row>
    <row r="12" spans="1:9">
      <c r="A12" s="413"/>
      <c r="B12" s="414"/>
      <c r="C12" s="411"/>
      <c r="D12" s="414"/>
      <c r="E12" s="415"/>
      <c r="F12" s="414"/>
      <c r="G12" s="33"/>
      <c r="H12" s="33"/>
      <c r="I12" s="408"/>
    </row>
    <row r="13" spans="1:9">
      <c r="A13" s="413"/>
      <c r="B13" s="414"/>
      <c r="C13" s="411"/>
      <c r="D13" s="414"/>
      <c r="E13" s="415"/>
      <c r="F13" s="414"/>
      <c r="G13" s="33"/>
      <c r="H13" s="33"/>
      <c r="I13" s="408"/>
    </row>
    <row r="14" spans="1:9">
      <c r="A14" s="413"/>
      <c r="B14" s="414"/>
      <c r="C14" s="411"/>
      <c r="D14" s="414"/>
      <c r="E14" s="415"/>
      <c r="F14" s="414"/>
      <c r="G14" s="33"/>
      <c r="H14" s="33"/>
      <c r="I14" s="408"/>
    </row>
    <row r="15" spans="1:9">
      <c r="A15" s="413"/>
      <c r="B15" s="414"/>
      <c r="C15" s="411"/>
      <c r="D15" s="414"/>
      <c r="E15" s="415"/>
      <c r="F15" s="414"/>
      <c r="G15" s="33"/>
      <c r="H15" s="33"/>
      <c r="I15" s="408"/>
    </row>
    <row r="16" spans="1:9">
      <c r="A16" s="413"/>
      <c r="B16" s="414"/>
      <c r="C16" s="411"/>
      <c r="D16" s="414"/>
      <c r="E16" s="415"/>
      <c r="F16" s="414"/>
      <c r="G16" s="33"/>
      <c r="H16" s="33"/>
      <c r="I16" s="408"/>
    </row>
    <row r="17" spans="1:9">
      <c r="A17" s="413"/>
      <c r="B17" s="414"/>
      <c r="C17" s="411"/>
      <c r="D17" s="414"/>
      <c r="E17" s="415"/>
      <c r="F17" s="414"/>
      <c r="G17" s="33"/>
      <c r="H17" s="33"/>
      <c r="I17" s="408"/>
    </row>
    <row r="18" spans="1:9">
      <c r="A18" s="413"/>
      <c r="B18" s="414"/>
      <c r="C18" s="411"/>
      <c r="D18" s="414"/>
      <c r="E18" s="415"/>
      <c r="F18" s="414"/>
      <c r="G18" s="33"/>
      <c r="H18" s="33"/>
      <c r="I18" s="408"/>
    </row>
    <row r="19" spans="1:9">
      <c r="A19" s="413"/>
      <c r="B19" s="414"/>
      <c r="C19" s="411"/>
      <c r="D19" s="414"/>
      <c r="E19" s="415"/>
      <c r="F19" s="414"/>
      <c r="G19" s="33"/>
      <c r="H19" s="33"/>
      <c r="I19" s="408"/>
    </row>
    <row r="20" spans="1:9">
      <c r="A20" s="413" t="s">
        <v>19</v>
      </c>
      <c r="B20" s="414"/>
      <c r="C20" s="411"/>
      <c r="D20" s="414"/>
      <c r="E20" s="415"/>
      <c r="F20" s="414"/>
      <c r="G20" s="33"/>
      <c r="H20" s="33"/>
      <c r="I20" s="408"/>
    </row>
    <row r="21" spans="1:9">
      <c r="A21" s="19"/>
      <c r="B21" s="34"/>
      <c r="C21" s="34"/>
      <c r="D21" s="19"/>
      <c r="E21" s="19"/>
      <c r="F21" s="19"/>
      <c r="G21" s="19"/>
      <c r="H21" s="19"/>
      <c r="I21" s="19"/>
    </row>
    <row r="22" spans="1:9">
      <c r="A22" s="19"/>
      <c r="B22" s="34"/>
      <c r="C22" s="34"/>
      <c r="D22" s="19"/>
      <c r="E22" s="19"/>
      <c r="F22" s="19"/>
      <c r="G22" s="19"/>
      <c r="H22" s="19"/>
      <c r="I22" s="19"/>
    </row>
    <row r="23" spans="1:9" ht="15.6">
      <c r="A23" s="8" t="s">
        <v>101</v>
      </c>
      <c r="B23" s="34"/>
      <c r="C23" s="34"/>
      <c r="D23" s="19"/>
      <c r="E23" s="19"/>
      <c r="F23" s="19"/>
      <c r="G23" s="19"/>
      <c r="H23" s="19"/>
      <c r="I23" s="19"/>
    </row>
    <row r="24" spans="1:9" ht="15.6">
      <c r="A24" s="8"/>
      <c r="B24" s="34"/>
      <c r="C24" s="34"/>
      <c r="D24" s="19"/>
      <c r="E24" s="19"/>
      <c r="F24" s="19"/>
      <c r="G24" s="19"/>
      <c r="H24" s="19"/>
      <c r="I24" s="19"/>
    </row>
    <row r="25" spans="1:9" ht="15.6">
      <c r="A25" s="8" t="s">
        <v>102</v>
      </c>
      <c r="B25" s="19"/>
      <c r="C25" s="19"/>
      <c r="D25" s="19"/>
      <c r="E25" s="19"/>
      <c r="F25" s="19"/>
      <c r="G25" s="19"/>
      <c r="H25" s="19"/>
      <c r="I25" s="22"/>
    </row>
    <row r="26" spans="1:9">
      <c r="A26" s="35" t="s">
        <v>60</v>
      </c>
      <c r="B26" s="19"/>
      <c r="C26" s="19"/>
      <c r="D26" s="19"/>
      <c r="E26" s="19"/>
      <c r="F26" s="19"/>
      <c r="G26" s="19"/>
      <c r="H26" s="19"/>
      <c r="I26" s="22"/>
    </row>
    <row r="27" spans="1:9">
      <c r="A27" s="35"/>
      <c r="B27" s="19"/>
      <c r="C27" s="19"/>
      <c r="D27" s="19"/>
      <c r="E27" s="19"/>
      <c r="F27" s="19"/>
      <c r="G27" s="19"/>
      <c r="H27" s="19"/>
      <c r="I27" s="22"/>
    </row>
    <row r="28" spans="1:9" ht="15.6">
      <c r="A28" s="760" t="s">
        <v>56</v>
      </c>
      <c r="B28" s="23" t="s">
        <v>13</v>
      </c>
      <c r="C28" s="24"/>
      <c r="D28" s="23" t="s">
        <v>13</v>
      </c>
      <c r="E28" s="760" t="s">
        <v>14</v>
      </c>
      <c r="F28" s="25" t="s">
        <v>61</v>
      </c>
      <c r="G28" s="26"/>
      <c r="H28" s="26"/>
      <c r="I28" s="25" t="s">
        <v>58</v>
      </c>
    </row>
    <row r="29" spans="1:9" ht="15.6">
      <c r="A29" s="761"/>
      <c r="B29" s="27" t="s">
        <v>15</v>
      </c>
      <c r="C29" s="28"/>
      <c r="D29" s="27" t="s">
        <v>16</v>
      </c>
      <c r="E29" s="761"/>
      <c r="F29" s="29" t="s">
        <v>59</v>
      </c>
      <c r="G29" s="24"/>
      <c r="H29" s="24"/>
      <c r="I29" s="29" t="s">
        <v>59</v>
      </c>
    </row>
    <row r="30" spans="1:9" ht="15.6">
      <c r="A30" s="30" t="s">
        <v>32</v>
      </c>
      <c r="B30" s="31" t="s">
        <v>17</v>
      </c>
      <c r="C30" s="28"/>
      <c r="D30" s="31" t="s">
        <v>17</v>
      </c>
      <c r="E30" s="32" t="s">
        <v>35</v>
      </c>
      <c r="F30" s="31" t="s">
        <v>17</v>
      </c>
      <c r="G30" s="28"/>
      <c r="H30" s="28"/>
      <c r="I30" s="31" t="s">
        <v>18</v>
      </c>
    </row>
    <row r="31" spans="1:9">
      <c r="A31" s="417"/>
      <c r="B31" s="410"/>
      <c r="C31" s="297">
        <f>IF(B31="",999999999999,B31)</f>
        <v>999999999999</v>
      </c>
      <c r="D31" s="410"/>
      <c r="E31" s="415"/>
      <c r="F31" s="414"/>
      <c r="G31" s="33"/>
      <c r="H31" s="33"/>
      <c r="I31" s="416"/>
    </row>
    <row r="32" spans="1:9">
      <c r="A32" s="417"/>
      <c r="B32" s="414"/>
      <c r="C32" s="297">
        <f t="shared" ref="C32:C50" si="0">IF(B32="",999999999999,B32)</f>
        <v>999999999999</v>
      </c>
      <c r="D32" s="414"/>
      <c r="E32" s="415"/>
      <c r="F32" s="414"/>
      <c r="G32" s="33"/>
      <c r="H32" s="33"/>
      <c r="I32" s="416"/>
    </row>
    <row r="33" spans="1:9">
      <c r="A33" s="417"/>
      <c r="B33" s="414"/>
      <c r="C33" s="297">
        <f t="shared" si="0"/>
        <v>999999999999</v>
      </c>
      <c r="D33" s="414"/>
      <c r="E33" s="415"/>
      <c r="F33" s="414"/>
      <c r="G33" s="33"/>
      <c r="H33" s="33"/>
      <c r="I33" s="416"/>
    </row>
    <row r="34" spans="1:9">
      <c r="A34" s="417"/>
      <c r="B34" s="414"/>
      <c r="C34" s="297">
        <f t="shared" si="0"/>
        <v>999999999999</v>
      </c>
      <c r="D34" s="414"/>
      <c r="E34" s="415"/>
      <c r="F34" s="414"/>
      <c r="G34" s="33"/>
      <c r="H34" s="33"/>
      <c r="I34" s="416"/>
    </row>
    <row r="35" spans="1:9">
      <c r="A35" s="417"/>
      <c r="B35" s="414"/>
      <c r="C35" s="297">
        <f t="shared" si="0"/>
        <v>999999999999</v>
      </c>
      <c r="D35" s="414"/>
      <c r="E35" s="415"/>
      <c r="F35" s="414"/>
      <c r="G35" s="33"/>
      <c r="H35" s="33"/>
      <c r="I35" s="416"/>
    </row>
    <row r="36" spans="1:9">
      <c r="A36" s="417"/>
      <c r="B36" s="414"/>
      <c r="C36" s="297">
        <f t="shared" si="0"/>
        <v>999999999999</v>
      </c>
      <c r="D36" s="414"/>
      <c r="E36" s="415"/>
      <c r="F36" s="414"/>
      <c r="G36" s="33"/>
      <c r="H36" s="33"/>
      <c r="I36" s="416"/>
    </row>
    <row r="37" spans="1:9">
      <c r="A37" s="417"/>
      <c r="B37" s="414"/>
      <c r="C37" s="297">
        <f t="shared" si="0"/>
        <v>999999999999</v>
      </c>
      <c r="D37" s="414"/>
      <c r="E37" s="415"/>
      <c r="F37" s="414"/>
      <c r="G37" s="33"/>
      <c r="H37" s="33"/>
      <c r="I37" s="416"/>
    </row>
    <row r="38" spans="1:9">
      <c r="A38" s="417"/>
      <c r="B38" s="414"/>
      <c r="C38" s="297">
        <f t="shared" si="0"/>
        <v>999999999999</v>
      </c>
      <c r="D38" s="414"/>
      <c r="E38" s="415"/>
      <c r="F38" s="414"/>
      <c r="G38" s="33"/>
      <c r="H38" s="33"/>
      <c r="I38" s="416"/>
    </row>
    <row r="39" spans="1:9">
      <c r="A39" s="417"/>
      <c r="B39" s="414"/>
      <c r="C39" s="297">
        <f t="shared" si="0"/>
        <v>999999999999</v>
      </c>
      <c r="D39" s="414"/>
      <c r="E39" s="415"/>
      <c r="F39" s="414"/>
      <c r="G39" s="33"/>
      <c r="H39" s="33"/>
      <c r="I39" s="416"/>
    </row>
    <row r="40" spans="1:9">
      <c r="A40" s="417"/>
      <c r="B40" s="414"/>
      <c r="C40" s="297">
        <f t="shared" si="0"/>
        <v>999999999999</v>
      </c>
      <c r="D40" s="414"/>
      <c r="E40" s="415"/>
      <c r="F40" s="414"/>
      <c r="G40" s="33"/>
      <c r="H40" s="33"/>
      <c r="I40" s="416"/>
    </row>
    <row r="41" spans="1:9">
      <c r="A41" s="417"/>
      <c r="B41" s="414"/>
      <c r="C41" s="297">
        <f t="shared" si="0"/>
        <v>999999999999</v>
      </c>
      <c r="D41" s="414"/>
      <c r="E41" s="415"/>
      <c r="F41" s="414"/>
      <c r="G41" s="33"/>
      <c r="H41" s="33"/>
      <c r="I41" s="416"/>
    </row>
    <row r="42" spans="1:9">
      <c r="A42" s="417"/>
      <c r="B42" s="414"/>
      <c r="C42" s="297">
        <f t="shared" si="0"/>
        <v>999999999999</v>
      </c>
      <c r="D42" s="414"/>
      <c r="E42" s="415"/>
      <c r="F42" s="414"/>
      <c r="G42" s="33"/>
      <c r="H42" s="33"/>
      <c r="I42" s="416"/>
    </row>
    <row r="43" spans="1:9">
      <c r="A43" s="417"/>
      <c r="B43" s="414"/>
      <c r="C43" s="297">
        <f t="shared" si="0"/>
        <v>999999999999</v>
      </c>
      <c r="D43" s="414"/>
      <c r="E43" s="415"/>
      <c r="F43" s="414"/>
      <c r="G43" s="33"/>
      <c r="H43" s="33"/>
      <c r="I43" s="416"/>
    </row>
    <row r="44" spans="1:9">
      <c r="A44" s="417"/>
      <c r="B44" s="414"/>
      <c r="C44" s="297">
        <f t="shared" si="0"/>
        <v>999999999999</v>
      </c>
      <c r="D44" s="414"/>
      <c r="E44" s="415"/>
      <c r="F44" s="414"/>
      <c r="G44" s="33"/>
      <c r="H44" s="33"/>
      <c r="I44" s="416"/>
    </row>
    <row r="45" spans="1:9">
      <c r="A45" s="417"/>
      <c r="B45" s="414"/>
      <c r="C45" s="297">
        <f t="shared" si="0"/>
        <v>999999999999</v>
      </c>
      <c r="D45" s="414"/>
      <c r="E45" s="415"/>
      <c r="F45" s="414"/>
      <c r="G45" s="33"/>
      <c r="H45" s="33"/>
      <c r="I45" s="416"/>
    </row>
    <row r="46" spans="1:9">
      <c r="A46" s="417"/>
      <c r="B46" s="414"/>
      <c r="C46" s="297">
        <f t="shared" si="0"/>
        <v>999999999999</v>
      </c>
      <c r="D46" s="414"/>
      <c r="E46" s="415"/>
      <c r="F46" s="414"/>
      <c r="G46" s="33"/>
      <c r="H46" s="33"/>
      <c r="I46" s="416"/>
    </row>
    <row r="47" spans="1:9">
      <c r="A47" s="417"/>
      <c r="B47" s="414"/>
      <c r="C47" s="297">
        <f t="shared" si="0"/>
        <v>999999999999</v>
      </c>
      <c r="D47" s="414"/>
      <c r="E47" s="415"/>
      <c r="F47" s="414"/>
      <c r="G47" s="33"/>
      <c r="H47" s="33"/>
      <c r="I47" s="416"/>
    </row>
    <row r="48" spans="1:9">
      <c r="A48" s="417"/>
      <c r="B48" s="414"/>
      <c r="C48" s="297">
        <f t="shared" si="0"/>
        <v>999999999999</v>
      </c>
      <c r="D48" s="414"/>
      <c r="E48" s="415"/>
      <c r="F48" s="414"/>
      <c r="G48" s="33"/>
      <c r="H48" s="33"/>
      <c r="I48" s="416"/>
    </row>
    <row r="49" spans="1:9">
      <c r="A49" s="417"/>
      <c r="B49" s="414"/>
      <c r="C49" s="297">
        <f t="shared" si="0"/>
        <v>999999999999</v>
      </c>
      <c r="D49" s="414"/>
      <c r="E49" s="415"/>
      <c r="F49" s="414"/>
      <c r="G49" s="33"/>
      <c r="H49" s="33"/>
      <c r="I49" s="416"/>
    </row>
    <row r="50" spans="1:9">
      <c r="A50" s="418" t="s">
        <v>165</v>
      </c>
      <c r="B50" s="415"/>
      <c r="C50" s="297">
        <f t="shared" si="0"/>
        <v>999999999999</v>
      </c>
      <c r="D50" s="415"/>
      <c r="E50" s="415"/>
      <c r="F50" s="414"/>
      <c r="G50" s="33"/>
      <c r="H50" s="33"/>
      <c r="I50" s="416"/>
    </row>
    <row r="51" spans="1:9">
      <c r="A51" s="7"/>
      <c r="B51" s="7"/>
      <c r="C51" s="33"/>
      <c r="D51" s="7"/>
      <c r="E51" s="7"/>
      <c r="F51" s="7"/>
      <c r="G51" s="7"/>
      <c r="H51" s="7"/>
      <c r="I51" s="7"/>
    </row>
    <row r="52" spans="1:9">
      <c r="A52" s="7"/>
      <c r="B52" s="7"/>
      <c r="C52" s="33"/>
      <c r="D52" s="7"/>
      <c r="E52" s="7"/>
      <c r="F52" s="7"/>
      <c r="G52" s="7"/>
      <c r="H52" s="7"/>
      <c r="I52" s="7"/>
    </row>
    <row r="53" spans="1:9" ht="15.6">
      <c r="A53" s="8" t="s">
        <v>103</v>
      </c>
      <c r="B53" s="19"/>
      <c r="C53" s="33"/>
      <c r="D53" s="19"/>
      <c r="E53" s="19"/>
      <c r="F53" s="19"/>
      <c r="G53" s="19"/>
      <c r="H53" s="19"/>
      <c r="I53" s="22"/>
    </row>
    <row r="54" spans="1:9">
      <c r="A54" s="35" t="s">
        <v>60</v>
      </c>
      <c r="B54" s="19"/>
      <c r="C54" s="33"/>
      <c r="D54" s="19"/>
      <c r="E54" s="19"/>
      <c r="F54" s="19"/>
      <c r="G54" s="19"/>
      <c r="H54" s="19"/>
      <c r="I54" s="22"/>
    </row>
    <row r="55" spans="1:9">
      <c r="A55" s="35"/>
      <c r="B55" s="19"/>
      <c r="C55" s="33"/>
      <c r="D55" s="19"/>
      <c r="E55" s="19"/>
      <c r="F55" s="19"/>
      <c r="G55" s="19"/>
      <c r="H55" s="19"/>
      <c r="I55" s="22"/>
    </row>
    <row r="56" spans="1:9" ht="15.6">
      <c r="A56" s="760" t="s">
        <v>56</v>
      </c>
      <c r="B56" s="23" t="s">
        <v>62</v>
      </c>
      <c r="C56" s="33"/>
      <c r="D56" s="36" t="s">
        <v>62</v>
      </c>
      <c r="E56" s="760" t="s">
        <v>14</v>
      </c>
      <c r="F56" s="25" t="s">
        <v>61</v>
      </c>
      <c r="G56" s="26"/>
      <c r="H56" s="26"/>
      <c r="I56" s="25" t="s">
        <v>63</v>
      </c>
    </row>
    <row r="57" spans="1:9" ht="15.6">
      <c r="A57" s="761"/>
      <c r="B57" s="27" t="s">
        <v>15</v>
      </c>
      <c r="C57" s="33"/>
      <c r="D57" s="37" t="s">
        <v>16</v>
      </c>
      <c r="E57" s="761"/>
      <c r="F57" s="29" t="s">
        <v>64</v>
      </c>
      <c r="G57" s="24"/>
      <c r="H57" s="24"/>
      <c r="I57" s="29" t="s">
        <v>64</v>
      </c>
    </row>
    <row r="58" spans="1:9" ht="15.6">
      <c r="A58" s="30" t="s">
        <v>32</v>
      </c>
      <c r="B58" s="31" t="s">
        <v>21</v>
      </c>
      <c r="C58" s="33"/>
      <c r="D58" s="30" t="s">
        <v>21</v>
      </c>
      <c r="E58" s="32" t="s">
        <v>35</v>
      </c>
      <c r="F58" s="31" t="s">
        <v>21</v>
      </c>
      <c r="G58" s="28"/>
      <c r="H58" s="28"/>
      <c r="I58" s="31" t="s">
        <v>23</v>
      </c>
    </row>
    <row r="59" spans="1:9">
      <c r="A59" s="417"/>
      <c r="B59" s="419"/>
      <c r="C59" s="297">
        <f t="shared" ref="C59:C78" si="1">IF(B59="",999999999999,B59)</f>
        <v>999999999999</v>
      </c>
      <c r="D59" s="414"/>
      <c r="E59" s="415"/>
      <c r="F59" s="414"/>
      <c r="G59" s="33"/>
      <c r="H59" s="33"/>
      <c r="I59" s="415"/>
    </row>
    <row r="60" spans="1:9">
      <c r="A60" s="417"/>
      <c r="B60" s="419"/>
      <c r="C60" s="297">
        <f t="shared" si="1"/>
        <v>999999999999</v>
      </c>
      <c r="D60" s="414"/>
      <c r="E60" s="415"/>
      <c r="F60" s="414"/>
      <c r="G60" s="33"/>
      <c r="H60" s="33"/>
      <c r="I60" s="415"/>
    </row>
    <row r="61" spans="1:9">
      <c r="A61" s="417"/>
      <c r="B61" s="419"/>
      <c r="C61" s="297">
        <f t="shared" si="1"/>
        <v>999999999999</v>
      </c>
      <c r="D61" s="414"/>
      <c r="E61" s="415"/>
      <c r="F61" s="414"/>
      <c r="G61" s="33"/>
      <c r="H61" s="33"/>
      <c r="I61" s="415"/>
    </row>
    <row r="62" spans="1:9">
      <c r="A62" s="417"/>
      <c r="B62" s="419"/>
      <c r="C62" s="297">
        <f t="shared" si="1"/>
        <v>999999999999</v>
      </c>
      <c r="D62" s="414"/>
      <c r="E62" s="415"/>
      <c r="F62" s="414"/>
      <c r="G62" s="33"/>
      <c r="H62" s="33"/>
      <c r="I62" s="415"/>
    </row>
    <row r="63" spans="1:9">
      <c r="A63" s="417"/>
      <c r="B63" s="419"/>
      <c r="C63" s="297">
        <f t="shared" si="1"/>
        <v>999999999999</v>
      </c>
      <c r="D63" s="414"/>
      <c r="E63" s="415"/>
      <c r="F63" s="414"/>
      <c r="G63" s="33"/>
      <c r="H63" s="33"/>
      <c r="I63" s="415"/>
    </row>
    <row r="64" spans="1:9">
      <c r="A64" s="417"/>
      <c r="B64" s="419"/>
      <c r="C64" s="297">
        <f t="shared" si="1"/>
        <v>999999999999</v>
      </c>
      <c r="D64" s="414"/>
      <c r="E64" s="415"/>
      <c r="F64" s="414"/>
      <c r="G64" s="33"/>
      <c r="H64" s="33"/>
      <c r="I64" s="415"/>
    </row>
    <row r="65" spans="1:9">
      <c r="A65" s="417"/>
      <c r="B65" s="419"/>
      <c r="C65" s="297">
        <f t="shared" si="1"/>
        <v>999999999999</v>
      </c>
      <c r="D65" s="414"/>
      <c r="E65" s="415"/>
      <c r="F65" s="414"/>
      <c r="G65" s="33"/>
      <c r="H65" s="33"/>
      <c r="I65" s="415"/>
    </row>
    <row r="66" spans="1:9">
      <c r="A66" s="417"/>
      <c r="B66" s="419"/>
      <c r="C66" s="297">
        <f t="shared" si="1"/>
        <v>999999999999</v>
      </c>
      <c r="D66" s="414"/>
      <c r="E66" s="415"/>
      <c r="F66" s="414"/>
      <c r="G66" s="33"/>
      <c r="H66" s="33"/>
      <c r="I66" s="415"/>
    </row>
    <row r="67" spans="1:9">
      <c r="A67" s="417"/>
      <c r="B67" s="419"/>
      <c r="C67" s="297">
        <f t="shared" si="1"/>
        <v>999999999999</v>
      </c>
      <c r="D67" s="414"/>
      <c r="E67" s="415"/>
      <c r="F67" s="414"/>
      <c r="G67" s="33"/>
      <c r="H67" s="33"/>
      <c r="I67" s="415"/>
    </row>
    <row r="68" spans="1:9">
      <c r="A68" s="417"/>
      <c r="B68" s="419"/>
      <c r="C68" s="297">
        <f t="shared" si="1"/>
        <v>999999999999</v>
      </c>
      <c r="D68" s="414"/>
      <c r="E68" s="415"/>
      <c r="F68" s="414"/>
      <c r="G68" s="33"/>
      <c r="H68" s="33"/>
      <c r="I68" s="415"/>
    </row>
    <row r="69" spans="1:9">
      <c r="A69" s="417"/>
      <c r="B69" s="419"/>
      <c r="C69" s="297">
        <f t="shared" si="1"/>
        <v>999999999999</v>
      </c>
      <c r="D69" s="414"/>
      <c r="E69" s="415"/>
      <c r="F69" s="414"/>
      <c r="G69" s="33"/>
      <c r="H69" s="33"/>
      <c r="I69" s="415"/>
    </row>
    <row r="70" spans="1:9">
      <c r="A70" s="417"/>
      <c r="B70" s="419"/>
      <c r="C70" s="297">
        <f t="shared" si="1"/>
        <v>999999999999</v>
      </c>
      <c r="D70" s="414"/>
      <c r="E70" s="415"/>
      <c r="F70" s="414"/>
      <c r="G70" s="33"/>
      <c r="H70" s="33"/>
      <c r="I70" s="415"/>
    </row>
    <row r="71" spans="1:9">
      <c r="A71" s="417"/>
      <c r="B71" s="419"/>
      <c r="C71" s="297">
        <f t="shared" si="1"/>
        <v>999999999999</v>
      </c>
      <c r="D71" s="414"/>
      <c r="E71" s="415"/>
      <c r="F71" s="414"/>
      <c r="G71" s="33"/>
      <c r="H71" s="33"/>
      <c r="I71" s="415"/>
    </row>
    <row r="72" spans="1:9">
      <c r="A72" s="417"/>
      <c r="B72" s="419"/>
      <c r="C72" s="297">
        <f t="shared" si="1"/>
        <v>999999999999</v>
      </c>
      <c r="D72" s="414"/>
      <c r="E72" s="415"/>
      <c r="F72" s="414"/>
      <c r="G72" s="33"/>
      <c r="H72" s="33"/>
      <c r="I72" s="415"/>
    </row>
    <row r="73" spans="1:9">
      <c r="A73" s="417"/>
      <c r="B73" s="419"/>
      <c r="C73" s="297">
        <f t="shared" si="1"/>
        <v>999999999999</v>
      </c>
      <c r="D73" s="414"/>
      <c r="E73" s="415"/>
      <c r="F73" s="414"/>
      <c r="G73" s="33"/>
      <c r="H73" s="33"/>
      <c r="I73" s="415"/>
    </row>
    <row r="74" spans="1:9">
      <c r="A74" s="417"/>
      <c r="B74" s="419"/>
      <c r="C74" s="297">
        <f t="shared" si="1"/>
        <v>999999999999</v>
      </c>
      <c r="D74" s="414"/>
      <c r="E74" s="415"/>
      <c r="F74" s="414"/>
      <c r="G74" s="33"/>
      <c r="H74" s="33"/>
      <c r="I74" s="415"/>
    </row>
    <row r="75" spans="1:9">
      <c r="A75" s="417"/>
      <c r="B75" s="419"/>
      <c r="C75" s="297">
        <f t="shared" si="1"/>
        <v>999999999999</v>
      </c>
      <c r="D75" s="414"/>
      <c r="E75" s="415"/>
      <c r="F75" s="414"/>
      <c r="G75" s="33"/>
      <c r="H75" s="33"/>
      <c r="I75" s="415"/>
    </row>
    <row r="76" spans="1:9">
      <c r="A76" s="417"/>
      <c r="B76" s="419"/>
      <c r="C76" s="297">
        <f t="shared" si="1"/>
        <v>999999999999</v>
      </c>
      <c r="D76" s="414"/>
      <c r="E76" s="415"/>
      <c r="F76" s="414"/>
      <c r="G76" s="33"/>
      <c r="H76" s="33"/>
      <c r="I76" s="415"/>
    </row>
    <row r="77" spans="1:9">
      <c r="A77" s="417"/>
      <c r="B77" s="419"/>
      <c r="C77" s="297">
        <f t="shared" si="1"/>
        <v>999999999999</v>
      </c>
      <c r="D77" s="414"/>
      <c r="E77" s="415"/>
      <c r="F77" s="414"/>
      <c r="G77" s="33"/>
      <c r="H77" s="33"/>
      <c r="I77" s="415"/>
    </row>
    <row r="78" spans="1:9">
      <c r="A78" s="418" t="s">
        <v>166</v>
      </c>
      <c r="B78" s="420"/>
      <c r="C78" s="297">
        <f t="shared" si="1"/>
        <v>999999999999</v>
      </c>
      <c r="D78" s="415"/>
      <c r="E78" s="415"/>
      <c r="F78" s="415"/>
      <c r="G78" s="33"/>
      <c r="H78" s="33"/>
      <c r="I78" s="415"/>
    </row>
    <row r="79" spans="1:9">
      <c r="A79" s="38"/>
      <c r="B79" s="33"/>
      <c r="C79" s="33"/>
      <c r="D79" s="33"/>
      <c r="E79" s="33"/>
      <c r="F79" s="33"/>
      <c r="G79" s="33"/>
      <c r="H79" s="33"/>
      <c r="I79" s="33"/>
    </row>
    <row r="80" spans="1:9" s="20" customFormat="1">
      <c r="A80" s="38"/>
      <c r="B80" s="33"/>
      <c r="C80" s="33"/>
      <c r="D80" s="33"/>
      <c r="E80" s="33"/>
      <c r="F80" s="33"/>
      <c r="G80" s="33"/>
      <c r="H80" s="33"/>
      <c r="I80" s="33"/>
    </row>
    <row r="81" spans="1:41" ht="15.6">
      <c r="A81" s="8" t="s">
        <v>65</v>
      </c>
      <c r="B81" s="19"/>
      <c r="C81" s="19"/>
      <c r="D81" s="19"/>
      <c r="E81" s="19"/>
      <c r="F81" s="19"/>
      <c r="G81" s="19"/>
      <c r="H81" s="19"/>
      <c r="I81" s="22"/>
    </row>
    <row r="82" spans="1:41" s="42" customFormat="1" ht="10.199999999999999">
      <c r="A82" s="35" t="s">
        <v>66</v>
      </c>
      <c r="B82" s="39"/>
      <c r="C82" s="39"/>
      <c r="D82" s="39"/>
      <c r="E82" s="39"/>
      <c r="F82" s="39"/>
      <c r="G82" s="39"/>
      <c r="H82" s="39"/>
      <c r="I82" s="40"/>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row>
    <row r="83" spans="1:41" ht="15.6">
      <c r="A83" s="8"/>
      <c r="B83" s="19"/>
      <c r="C83" s="19"/>
      <c r="D83" s="19"/>
      <c r="E83" s="19"/>
      <c r="F83" s="19"/>
      <c r="G83" s="19"/>
      <c r="H83" s="19"/>
      <c r="I83" s="22"/>
    </row>
    <row r="84" spans="1:41" s="46" customFormat="1" ht="15.6">
      <c r="A84" s="43" t="s">
        <v>67</v>
      </c>
      <c r="B84" s="44" t="s">
        <v>67</v>
      </c>
      <c r="C84" s="45"/>
      <c r="D84" s="44" t="s">
        <v>68</v>
      </c>
      <c r="E84" s="44" t="s">
        <v>68</v>
      </c>
      <c r="F84" s="25" t="s">
        <v>69</v>
      </c>
      <c r="G84" s="26"/>
      <c r="H84" s="26"/>
      <c r="I84" s="25" t="s">
        <v>69</v>
      </c>
    </row>
    <row r="85" spans="1:41" s="46" customFormat="1" ht="15.6">
      <c r="A85" s="47"/>
      <c r="B85" s="48" t="s">
        <v>70</v>
      </c>
      <c r="C85" s="45"/>
      <c r="D85" s="48"/>
      <c r="E85" s="48" t="s">
        <v>70</v>
      </c>
      <c r="F85" s="48" t="s">
        <v>71</v>
      </c>
      <c r="G85" s="45"/>
      <c r="H85" s="45"/>
      <c r="I85" s="48" t="s">
        <v>72</v>
      </c>
    </row>
    <row r="86" spans="1:41" s="46" customFormat="1" ht="15.6">
      <c r="A86" s="49" t="s">
        <v>17</v>
      </c>
      <c r="B86" s="50" t="s">
        <v>73</v>
      </c>
      <c r="C86" s="45"/>
      <c r="D86" s="50"/>
      <c r="E86" s="50" t="s">
        <v>73</v>
      </c>
      <c r="F86" s="50" t="s">
        <v>18</v>
      </c>
      <c r="G86" s="45"/>
      <c r="H86" s="45"/>
      <c r="I86" s="50" t="s">
        <v>18</v>
      </c>
    </row>
    <row r="87" spans="1:41" s="20" customFormat="1">
      <c r="A87" s="421"/>
      <c r="B87" s="422" t="s">
        <v>1</v>
      </c>
      <c r="C87" s="51"/>
      <c r="D87" s="423"/>
      <c r="E87" s="422" t="s">
        <v>1</v>
      </c>
      <c r="F87" s="413"/>
      <c r="G87" s="52"/>
      <c r="H87" s="52"/>
      <c r="I87" s="409"/>
    </row>
    <row r="88" spans="1:41" s="46" customFormat="1" ht="15.6">
      <c r="A88" s="44" t="s">
        <v>74</v>
      </c>
      <c r="B88" s="44" t="s">
        <v>74</v>
      </c>
      <c r="C88" s="45"/>
      <c r="D88" s="44" t="s">
        <v>75</v>
      </c>
      <c r="E88" s="44" t="s">
        <v>75</v>
      </c>
      <c r="F88" s="53" t="s">
        <v>76</v>
      </c>
      <c r="G88" s="26"/>
      <c r="H88" s="26"/>
      <c r="I88" s="53" t="s">
        <v>77</v>
      </c>
    </row>
    <row r="89" spans="1:41" s="46" customFormat="1" ht="15.6">
      <c r="A89" s="48"/>
      <c r="B89" s="48" t="s">
        <v>70</v>
      </c>
      <c r="C89" s="45"/>
      <c r="D89" s="48"/>
      <c r="E89" s="48" t="s">
        <v>70</v>
      </c>
      <c r="F89" s="48" t="s">
        <v>71</v>
      </c>
      <c r="G89" s="45"/>
      <c r="H89" s="45"/>
      <c r="I89" s="48" t="s">
        <v>72</v>
      </c>
    </row>
    <row r="90" spans="1:41" s="46" customFormat="1" ht="15.6">
      <c r="A90" s="50" t="s">
        <v>21</v>
      </c>
      <c r="B90" s="50" t="s">
        <v>73</v>
      </c>
      <c r="C90" s="45"/>
      <c r="D90" s="50"/>
      <c r="E90" s="50" t="s">
        <v>73</v>
      </c>
      <c r="F90" s="50" t="s">
        <v>23</v>
      </c>
      <c r="G90" s="45"/>
      <c r="H90" s="45"/>
      <c r="I90" s="50" t="s">
        <v>23</v>
      </c>
    </row>
    <row r="91" spans="1:41" s="20" customFormat="1">
      <c r="A91" s="424"/>
      <c r="B91" s="422" t="s">
        <v>1</v>
      </c>
      <c r="C91" s="51"/>
      <c r="D91" s="423"/>
      <c r="E91" s="422" t="s">
        <v>1</v>
      </c>
      <c r="F91" s="413"/>
      <c r="G91" s="52"/>
      <c r="H91" s="52"/>
      <c r="I91" s="413"/>
    </row>
    <row r="92" spans="1:41" s="20" customFormat="1">
      <c r="A92" s="54"/>
      <c r="B92" s="51"/>
      <c r="C92" s="51"/>
      <c r="D92" s="54"/>
      <c r="E92" s="54"/>
      <c r="F92" s="52"/>
      <c r="G92" s="52"/>
      <c r="H92" s="52"/>
      <c r="I92" s="52"/>
    </row>
    <row r="93" spans="1:41" s="20" customFormat="1">
      <c r="A93" s="54"/>
      <c r="B93" s="51"/>
      <c r="C93" s="51"/>
      <c r="D93" s="54"/>
      <c r="E93" s="54"/>
      <c r="F93" s="52"/>
      <c r="G93" s="52"/>
      <c r="H93" s="52"/>
      <c r="I93" s="52"/>
    </row>
    <row r="94" spans="1:41" s="20" customFormat="1" ht="15.6">
      <c r="A94" s="8" t="s">
        <v>104</v>
      </c>
      <c r="B94" s="19"/>
      <c r="C94" s="19"/>
      <c r="D94" s="19"/>
      <c r="E94" s="19"/>
      <c r="F94" s="19"/>
      <c r="G94" s="19"/>
      <c r="H94" s="19"/>
      <c r="I94" s="22"/>
    </row>
    <row r="95" spans="1:41" s="20" customFormat="1" ht="15.6">
      <c r="A95" s="8"/>
      <c r="B95" s="19"/>
      <c r="C95" s="19"/>
      <c r="D95" s="19"/>
      <c r="E95" s="19"/>
      <c r="F95" s="19"/>
      <c r="G95" s="19"/>
      <c r="H95" s="19"/>
      <c r="I95" s="22"/>
    </row>
    <row r="96" spans="1:41" s="57" customFormat="1" ht="32.25" customHeight="1">
      <c r="A96" s="760" t="s">
        <v>56</v>
      </c>
      <c r="B96" s="25" t="s">
        <v>78</v>
      </c>
      <c r="C96" s="26"/>
      <c r="D96" s="55" t="s">
        <v>24</v>
      </c>
      <c r="E96" s="56" t="s">
        <v>25</v>
      </c>
      <c r="F96" s="56" t="s">
        <v>26</v>
      </c>
      <c r="G96" s="28"/>
      <c r="H96" s="28"/>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row>
    <row r="97" spans="1:41" s="57" customFormat="1" ht="15.6">
      <c r="A97" s="761"/>
      <c r="B97" s="58" t="s">
        <v>79</v>
      </c>
      <c r="C97" s="59"/>
      <c r="D97" s="60"/>
      <c r="E97" s="27"/>
      <c r="F97" s="27"/>
      <c r="G97" s="28"/>
      <c r="H97" s="28"/>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row>
    <row r="98" spans="1:41" s="57" customFormat="1" ht="15.6">
      <c r="A98" s="30" t="s">
        <v>32</v>
      </c>
      <c r="B98" s="31" t="s">
        <v>17</v>
      </c>
      <c r="C98" s="223"/>
      <c r="D98" s="31"/>
      <c r="E98" s="31" t="s">
        <v>22</v>
      </c>
      <c r="F98" s="31" t="s">
        <v>22</v>
      </c>
      <c r="G98" s="28"/>
      <c r="H98" s="28"/>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row>
    <row r="99" spans="1:41">
      <c r="A99" s="425"/>
      <c r="B99" s="426"/>
      <c r="C99" s="293"/>
      <c r="D99" s="426"/>
      <c r="E99" s="251">
        <f>E11*D99</f>
        <v>0</v>
      </c>
      <c r="F99" s="251">
        <f>(B99-D99*F11)*I11/100</f>
        <v>0</v>
      </c>
      <c r="G99" s="61"/>
      <c r="H99" s="61"/>
      <c r="AO99" s="21"/>
    </row>
    <row r="100" spans="1:41">
      <c r="A100" s="427"/>
      <c r="B100" s="426"/>
      <c r="C100" s="293"/>
      <c r="D100" s="426"/>
      <c r="E100" s="251">
        <f t="shared" ref="E100:E108" si="2">E12*D100</f>
        <v>0</v>
      </c>
      <c r="F100" s="251">
        <f t="shared" ref="F100:F108" si="3">(B100-D100*F12)*I12/100</f>
        <v>0</v>
      </c>
      <c r="G100" s="61"/>
      <c r="H100" s="61"/>
      <c r="AO100" s="21"/>
    </row>
    <row r="101" spans="1:41">
      <c r="A101" s="427"/>
      <c r="B101" s="426"/>
      <c r="C101" s="293"/>
      <c r="D101" s="426"/>
      <c r="E101" s="251">
        <f t="shared" si="2"/>
        <v>0</v>
      </c>
      <c r="F101" s="251">
        <f t="shared" si="3"/>
        <v>0</v>
      </c>
      <c r="G101" s="61"/>
      <c r="H101" s="61"/>
      <c r="AO101" s="21"/>
    </row>
    <row r="102" spans="1:41">
      <c r="A102" s="427"/>
      <c r="B102" s="426"/>
      <c r="C102" s="293"/>
      <c r="D102" s="426"/>
      <c r="E102" s="251">
        <f t="shared" si="2"/>
        <v>0</v>
      </c>
      <c r="F102" s="251">
        <f t="shared" si="3"/>
        <v>0</v>
      </c>
      <c r="G102" s="61"/>
      <c r="H102" s="61"/>
      <c r="AO102" s="21"/>
    </row>
    <row r="103" spans="1:41">
      <c r="A103" s="427"/>
      <c r="B103" s="426"/>
      <c r="C103" s="293"/>
      <c r="D103" s="426"/>
      <c r="E103" s="251">
        <f t="shared" si="2"/>
        <v>0</v>
      </c>
      <c r="F103" s="251">
        <f t="shared" si="3"/>
        <v>0</v>
      </c>
      <c r="G103" s="61"/>
      <c r="H103" s="61"/>
      <c r="AO103" s="21"/>
    </row>
    <row r="104" spans="1:41">
      <c r="A104" s="427"/>
      <c r="B104" s="426"/>
      <c r="C104" s="293"/>
      <c r="D104" s="426"/>
      <c r="E104" s="251">
        <f t="shared" si="2"/>
        <v>0</v>
      </c>
      <c r="F104" s="251">
        <f t="shared" si="3"/>
        <v>0</v>
      </c>
      <c r="G104" s="61"/>
      <c r="H104" s="61"/>
      <c r="AO104" s="21"/>
    </row>
    <row r="105" spans="1:41">
      <c r="A105" s="427"/>
      <c r="B105" s="426"/>
      <c r="C105" s="293"/>
      <c r="D105" s="426"/>
      <c r="E105" s="251">
        <f t="shared" si="2"/>
        <v>0</v>
      </c>
      <c r="F105" s="251">
        <f t="shared" si="3"/>
        <v>0</v>
      </c>
      <c r="G105" s="61"/>
      <c r="H105" s="61"/>
      <c r="AO105" s="21"/>
    </row>
    <row r="106" spans="1:41">
      <c r="A106" s="427"/>
      <c r="B106" s="426"/>
      <c r="C106" s="293"/>
      <c r="D106" s="426"/>
      <c r="E106" s="251">
        <f t="shared" si="2"/>
        <v>0</v>
      </c>
      <c r="F106" s="251">
        <f t="shared" si="3"/>
        <v>0</v>
      </c>
      <c r="G106" s="61"/>
      <c r="H106" s="61"/>
      <c r="AO106" s="21"/>
    </row>
    <row r="107" spans="1:41">
      <c r="A107" s="427"/>
      <c r="B107" s="426"/>
      <c r="C107" s="293"/>
      <c r="D107" s="426"/>
      <c r="E107" s="251">
        <f t="shared" si="2"/>
        <v>0</v>
      </c>
      <c r="F107" s="251">
        <f t="shared" si="3"/>
        <v>0</v>
      </c>
      <c r="G107" s="61"/>
      <c r="H107" s="61"/>
      <c r="AO107" s="21"/>
    </row>
    <row r="108" spans="1:41">
      <c r="A108" s="427" t="s">
        <v>19</v>
      </c>
      <c r="B108" s="426"/>
      <c r="C108" s="293"/>
      <c r="D108" s="426"/>
      <c r="E108" s="251">
        <f t="shared" si="2"/>
        <v>0</v>
      </c>
      <c r="F108" s="251">
        <f t="shared" si="3"/>
        <v>0</v>
      </c>
      <c r="G108" s="61"/>
      <c r="H108" s="61"/>
      <c r="AO108" s="21"/>
    </row>
    <row r="109" spans="1:41" s="65" customFormat="1" ht="15.6">
      <c r="A109" s="62" t="s">
        <v>27</v>
      </c>
      <c r="B109" s="261">
        <f>SUM(B99:B108)</f>
        <v>0</v>
      </c>
      <c r="C109" s="294"/>
      <c r="D109" s="261">
        <f>SUM(D99:D108)</f>
        <v>0</v>
      </c>
      <c r="E109" s="261">
        <f>SUM(E99:E108)</f>
        <v>0</v>
      </c>
      <c r="F109" s="261">
        <f>SUM(F99:F108)</f>
        <v>0</v>
      </c>
      <c r="G109" s="63"/>
      <c r="H109" s="63"/>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row>
    <row r="110" spans="1:41" s="65" customFormat="1" ht="15.6">
      <c r="A110" s="62" t="s">
        <v>28</v>
      </c>
      <c r="B110" s="281"/>
      <c r="C110" s="295"/>
      <c r="D110" s="281"/>
      <c r="E110" s="282"/>
      <c r="F110" s="261">
        <f>E109+F109</f>
        <v>0</v>
      </c>
      <c r="G110" s="63"/>
      <c r="H110" s="63"/>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row>
    <row r="111" spans="1:41" s="65" customFormat="1" ht="15.6">
      <c r="A111" s="67"/>
      <c r="B111" s="66"/>
      <c r="C111" s="224"/>
      <c r="D111" s="66"/>
      <c r="E111" s="68"/>
      <c r="F111" s="63"/>
      <c r="G111" s="63"/>
      <c r="H111" s="63"/>
      <c r="I111" s="68"/>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row>
    <row r="112" spans="1:41" s="65" customFormat="1" ht="15.6">
      <c r="A112" s="67"/>
      <c r="B112" s="66"/>
      <c r="C112" s="224"/>
      <c r="D112" s="66"/>
      <c r="E112" s="68"/>
      <c r="F112" s="69"/>
      <c r="G112" s="63"/>
      <c r="H112" s="63"/>
      <c r="I112" s="68"/>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row>
    <row r="113" spans="1:42" s="20" customFormat="1" ht="15.6">
      <c r="A113" s="8" t="s">
        <v>105</v>
      </c>
      <c r="B113" s="19"/>
      <c r="C113" s="225"/>
      <c r="D113" s="19"/>
      <c r="E113" s="19"/>
      <c r="F113" s="19"/>
      <c r="G113" s="19"/>
      <c r="H113" s="19"/>
      <c r="I113" s="7"/>
    </row>
    <row r="114" spans="1:42" s="20" customFormat="1" ht="15.6">
      <c r="A114" s="8"/>
      <c r="B114" s="19"/>
      <c r="C114" s="225"/>
      <c r="D114" s="19"/>
      <c r="E114" s="19"/>
      <c r="F114" s="19"/>
      <c r="G114" s="19"/>
      <c r="H114" s="19"/>
      <c r="I114" s="7"/>
    </row>
    <row r="115" spans="1:42" ht="15" customHeight="1">
      <c r="A115" s="760" t="s">
        <v>56</v>
      </c>
      <c r="B115" s="760" t="s">
        <v>80</v>
      </c>
      <c r="C115" s="226"/>
      <c r="D115" s="758" t="s">
        <v>13</v>
      </c>
      <c r="E115" s="762" t="str">
        <f>IF(Allgemeines!$C$15="Kalenderjahr","Jahreshöchstleistung",CONCATENATE("Jahreshöchstleistung 10/",Allgemeines!$C$12-1," bis 09/",Allgemeines!$D$12))</f>
        <v>Jahreshöchstleistung 10/2020 bis 09/</v>
      </c>
      <c r="F115" s="762" t="str">
        <f>IF(Allgemeines!$C$15="Kalenderjahr","Angabe entfällt",CONCATENATE("Jahreshöchstleistung 10/",Allgemeines!$C$12," bis 09/",Allgemeines!$C$12+1))</f>
        <v>Jahreshöchstleistung 10/2021 bis 09/2022</v>
      </c>
      <c r="G115" s="758" t="s">
        <v>29</v>
      </c>
      <c r="H115" s="758" t="s">
        <v>81</v>
      </c>
      <c r="I115" s="758" t="s">
        <v>82</v>
      </c>
      <c r="J115" s="758" t="s">
        <v>30</v>
      </c>
      <c r="K115" s="762" t="s">
        <v>172</v>
      </c>
      <c r="L115" s="762" t="s">
        <v>171</v>
      </c>
      <c r="M115" s="762" t="s">
        <v>169</v>
      </c>
      <c r="N115" s="762" t="s">
        <v>170</v>
      </c>
      <c r="AP115" s="20"/>
    </row>
    <row r="116" spans="1:42" ht="15" customHeight="1">
      <c r="A116" s="761"/>
      <c r="B116" s="761"/>
      <c r="C116" s="226"/>
      <c r="D116" s="759"/>
      <c r="E116" s="759"/>
      <c r="F116" s="759"/>
      <c r="G116" s="759"/>
      <c r="H116" s="759"/>
      <c r="I116" s="759"/>
      <c r="J116" s="759"/>
      <c r="K116" s="759"/>
      <c r="L116" s="759"/>
      <c r="M116" s="759"/>
      <c r="N116" s="759"/>
      <c r="AP116" s="20"/>
    </row>
    <row r="117" spans="1:42" ht="15.6">
      <c r="A117" s="30" t="s">
        <v>32</v>
      </c>
      <c r="B117" s="31" t="s">
        <v>32</v>
      </c>
      <c r="C117" s="223"/>
      <c r="D117" s="27" t="s">
        <v>17</v>
      </c>
      <c r="E117" s="27" t="s">
        <v>21</v>
      </c>
      <c r="F117" s="221" t="s">
        <v>21</v>
      </c>
      <c r="G117" s="31" t="s">
        <v>22</v>
      </c>
      <c r="H117" s="31" t="s">
        <v>22</v>
      </c>
      <c r="I117" s="31" t="s">
        <v>22</v>
      </c>
      <c r="J117" s="31" t="s">
        <v>22</v>
      </c>
      <c r="K117" s="31" t="s">
        <v>22</v>
      </c>
      <c r="L117" s="31" t="s">
        <v>22</v>
      </c>
      <c r="M117" s="31" t="s">
        <v>22</v>
      </c>
      <c r="N117" s="31" t="s">
        <v>22</v>
      </c>
      <c r="AP117" s="20"/>
    </row>
    <row r="118" spans="1:42">
      <c r="A118" s="425"/>
      <c r="B118" s="425"/>
      <c r="C118" s="227"/>
      <c r="D118" s="426"/>
      <c r="E118" s="426"/>
      <c r="F118" s="426"/>
      <c r="G118" s="252">
        <f>IF(Allgemeines!$C$14="Ja",'Netzentgelte i.e.S. (Plan)'!H118,'Netzentgelte i.e.S. (Plan)'!I118)</f>
        <v>0</v>
      </c>
      <c r="H118" s="252">
        <f t="shared" ref="H118:H137" si="4">IF(D118=0,0,D118*($F$87+($I$87/(1+(D118/$A$87)^$D$87)))/100)</f>
        <v>0</v>
      </c>
      <c r="I118" s="252">
        <f t="shared" ref="I118:I137" si="5">IF(D118&gt;=$C$50,(D118-$F$50)*$I$50/100+$E$50,IF(D118&gt;=$C$49,(D118-$F$49)*$I$49/100+$E$49,IF(D118&gt;=$C$48,(D118-$F$48)*$I$48/100+$E$48,IF(D118&gt;=$C$47,(D118-$F$47)*$I$47/100+$E$47,IF(D118&gt;=$C$46,(D118-$F$46)*$I$46/100+$E$46,IF(D118&gt;=$C$45,(D118-$F$45)*$I$45/100+$E$45,IF(D118&gt;=$C$44,(D118-$F$44)*$I$44/100+$E$44,IF(D118&gt;=$C$43,(D118-$F$43)*$I$43/100+$E$43,IF(D118&gt;=$C$42,(D118-$F$42)*$I$42/100+$E$42,IF(D118&gt;=$C$41,(D118-$F$41)*$I$41/100+$E$41,IF(D118&gt;=$C$40,(D118-$F$40)*$I$40/100+$E$40,IF(D118&gt;=$C$39,(D118-$F$39)*$I$39/100+$E$39,IF(D118&gt;=$C$38,(D118-$F$38)*$I$38/100+$E$38,IF(D118&gt;=$C$37,(D118-$F$37)*$I$37/100+$E$37,IF(D118&gt;=$C$36,(D118-$F$36)*$I$36/100+$E$36,IF(D118&gt;=$C$35,(D118-$F$35)*$I$35/100+$E$35,IF(D118&gt;=$C$34,(D118-$F$34)*$I$34/100+$E$34,IF(D118&gt;=$C$33,(D118-$F$33)*$I$33/100+$E$33,IF(D118&gt;=$C$32,(D118-$F$32)*$I$32/100+$E$32,IF(D118&gt;=$C$31,(D118-$F$31)*$I$31/100+$E$31,0))))))))))))))))))))</f>
        <v>0</v>
      </c>
      <c r="J118" s="253">
        <f>IF(Allgemeines!$C$14="Ja",(IF(Allgemeines!$C$15="Kalenderjahr",'Netzentgelte i.e.S. (Plan)'!K118,'Netzentgelte i.e.S. (Plan)'!K118*9/12+'Netzentgelte i.e.S. (Plan)'!M118*3/12)),(IF(Allgemeines!$C$15="Kalenderjahr",'Netzentgelte i.e.S. (Plan)'!L118,'Netzentgelte i.e.S. (Plan)'!L118*9/12+'Netzentgelte i.e.S. (Plan)'!N118*3/12)))</f>
        <v>0</v>
      </c>
      <c r="K118" s="252">
        <f>IF(E118=0,0,E118*($F$91+($I$91/(1+(E118/$A$91)^$D$91))))</f>
        <v>0</v>
      </c>
      <c r="L118" s="252">
        <f>IF(E118&gt;=$C$78,(E118-$F$78)*$I$78+$E$78,IF(E118&gt;=$C$77,(E118-$F$77)*$I$77+$E$77,IF(E118&gt;=$C$76,(E118-$F$76)*$I$76+$E$76,IF(E118&gt;=$C$75,(E118-$F$75)*$I$75+$E$75,IF(E118&gt;=$C$74,(E118-$F$74)*$I$74+$E$74,IF(E118&gt;=$C$73,(E118-$F$73)*$I$73+$E$73,IF(E118&gt;=$C$72,(E118-$F$72)*$I$72+$E$72,IF(E118&gt;=$C$71,(E118-$F$71)*$I$71+$E$71,IF(E118&gt;=$C$70,(E118-$F$70)*$I$70+$E$70,IF(E118&gt;=$C$69,(E118-$F$69)*$I$69+$E$69,IF(E118&gt;=$C$68,(E118-$F$68)*$I$68+$E$68,IF(E118&gt;=$C$67,(E118-$F$67)*$I$67+$E$67,IF(E118&gt;=$C$66,(E118-$F$66)*$I$66+$E$66,IF(E118&gt;=$C$65,(E118-$F$65)*$I$65+$E$65,IF(E118&gt;=$C$64,(E118-$F$64)*$I$64+$E$64,IF(E118&gt;=$C$63,(E118-$F$63)*$I$63+$E$63,IF(E118&gt;=$C$62,(E118-$F$62)*$I$62+$E$62,IF(E118&gt;=$C$61,(E118-$F$61)*$I$61+$E$61,IF(E118&gt;=$C$60,(E118-$F$60)*$I$60+$E$60,IF(E118&gt;=$C$59,(E118-$F$59)*$I$59+$E$59,0))))))))))))))))))))</f>
        <v>0</v>
      </c>
      <c r="M118" s="252">
        <f>IF(F118=0,0,F118*($F$91+($I$91/(1+(F118/$A$91)^$D$91))))</f>
        <v>0</v>
      </c>
      <c r="N118" s="252">
        <f>IF(F118&gt;=$C$78,(F118-$F$78)*$I$78+$E$78,IF(F118&gt;=$C$77,(F118-$F$77)*$I$77+$E$77,IF(F118&gt;=$C$76,(F118-$F$76)*$I$76+$E$76,IF(F118&gt;=$C$75,(F118-$F$75)*$I$75+$E$75,IF(F118&gt;=$C$74,(F118-$F$74)*$I$74+$E$74,IF(F118&gt;=$C$73,(F118-$F$73)*$I$73+$E$73,IF(F118&gt;=$C$72,(F118-$F$72)*$I$72+$E$72,IF(F118&gt;=$C$71,(F118-$F$71)*$I$71+$E$71,IF(F118&gt;=$C$70,(F118-$F$70)*$I$70+$E$70,IF(F118&gt;=$C$69,(F118-$F$69)*$I$69+$E$69,IF(F118&gt;=$C$68,(F118-$F$68)*$I$68+$E$68,IF(F118&gt;=$C$67,(F118-$F$67)*$I$67+$E$67,IF(F118&gt;=$C$66,(F118-$F$66)*$I$66+$E$66,IF(F118&gt;=$C$65,(F118-$F$65)*$I$65+$E$65,IF(F118&gt;=$C$64,(F118-$F$64)*$I$64+$E$64,IF(F118&gt;=$C$63,(F118-$F$63)*$I$63+$E$63,IF(F118&gt;=$C$62,(F118-$F$62)*$I$62+$E$62,IF(F118&gt;=$C$61,(F118-$F$61)*$I$61+$E$61,IF(F118&gt;=$C$60,(F118-$F$60)*$I$60+$E$60,IF(F118&gt;=$C$59,(F118-$F$59)*$I$59+$E$59,0))))))))))))))))))))</f>
        <v>0</v>
      </c>
      <c r="AP118" s="20"/>
    </row>
    <row r="119" spans="1:42">
      <c r="A119" s="427"/>
      <c r="B119" s="427"/>
      <c r="C119" s="227"/>
      <c r="D119" s="426"/>
      <c r="E119" s="428"/>
      <c r="F119" s="428"/>
      <c r="G119" s="252">
        <f>IF(Allgemeines!$C$14="Ja",'Netzentgelte i.e.S. (Plan)'!H119,'Netzentgelte i.e.S. (Plan)'!I119)</f>
        <v>0</v>
      </c>
      <c r="H119" s="252">
        <f t="shared" si="4"/>
        <v>0</v>
      </c>
      <c r="I119" s="252">
        <f t="shared" si="5"/>
        <v>0</v>
      </c>
      <c r="J119" s="252">
        <f>IF(Allgemeines!$C$14="Ja",(IF(Allgemeines!$C$15="Kalenderjahr",'Netzentgelte i.e.S. (Plan)'!K119,'Netzentgelte i.e.S. (Plan)'!K119*9/12+'Netzentgelte i.e.S. (Plan)'!M119*3/12)),(IF(Allgemeines!$C$15="Kalenderjahr",'Netzentgelte i.e.S. (Plan)'!L119,'Netzentgelte i.e.S. (Plan)'!L119*9/12+'Netzentgelte i.e.S. (Plan)'!N119*3/12)))</f>
        <v>0</v>
      </c>
      <c r="K119" s="252">
        <f t="shared" ref="K119:K137" si="6">IF(E119=0,0,E119*($F$91+($I$91/(1+(E119/$A$91)^$D$91))))</f>
        <v>0</v>
      </c>
      <c r="L119" s="252">
        <f t="shared" ref="L119:L137" si="7">IF(E119&gt;=$C$78,(E119-$F$78)*$I$78+$E$78,IF(E119&gt;=$C$77,(E119-$F$77)*$I$77+$E$77,IF(E119&gt;=$C$76,(E119-$F$76)*$I$76+$E$76,IF(E119&gt;=$C$75,(E119-$F$75)*$I$75+$E$75,IF(E119&gt;=$C$74,(E119-$F$74)*$I$74+$E$74,IF(E119&gt;=$C$73,(E119-$F$73)*$I$73+$E$73,IF(E119&gt;=$C$72,(E119-$F$72)*$I$72+$E$72,IF(E119&gt;=$C$71,(E119-$F$71)*$I$71+$E$71,IF(E119&gt;=$C$70,(E119-$F$70)*$I$70+$E$70,IF(E119&gt;=$C$69,(E119-$F$69)*$I$69+$E$69,IF(E119&gt;=$C$68,(E119-$F$68)*$I$68+$E$68,IF(E119&gt;=$C$67,(E119-$F$67)*$I$67+$E$67,IF(E119&gt;=$C$66,(E119-$F$66)*$I$66+$E$66,IF(E119&gt;=$C$65,(E119-$F$65)*$I$65+$E$65,IF(E119&gt;=$C$64,(E119-$F$64)*$I$64+$E$64,IF(E119&gt;=$C$63,(E119-$F$63)*$I$63+$E$63,IF(E119&gt;=$C$62,(E119-$F$62)*$I$62+$E$62,IF(E119&gt;=$C$61,(E119-$F$61)*$I$61+$E$61,IF(E119&gt;=$C$60,(E119-$F$60)*$I$60+$E$60,IF(E119&gt;=$C$59,(E119-$F$59)*$I$59+$E$59,0))))))))))))))))))))</f>
        <v>0</v>
      </c>
      <c r="M119" s="252">
        <f t="shared" ref="M119:M137" si="8">IF(F119=0,0,F119*($F$91+($I$91/(1+(F119/$A$91)^$D$91))))</f>
        <v>0</v>
      </c>
      <c r="N119" s="253">
        <f t="shared" ref="N119:N137" si="9">IF(F119&gt;=$C$78,(F119-$F$78)*$I$78+$E$78,IF(F119&gt;=$C$77,(F119-$F$77)*$I$77+$E$77,IF(F119&gt;=$C$76,(F119-$F$76)*$I$76+$E$76,IF(F119&gt;=$C$75,(F119-$F$75)*$I$75+$E$75,IF(F119&gt;=$C$74,(F119-$F$74)*$I$74+$E$74,IF(F119&gt;=$C$73,(F119-$F$73)*$I$73+$E$73,IF(F119&gt;=$C$72,(F119-$F$72)*$I$72+$E$72,IF(F119&gt;=$C$71,(F119-$F$71)*$I$71+$E$71,IF(F119&gt;=$C$70,(F119-$F$70)*$I$70+$E$70,IF(F119&gt;=$C$69,(F119-$F$69)*$I$69+$E$69,IF(F119&gt;=$C$68,(F119-$F$68)*$I$68+$E$68,IF(F119&gt;=$C$67,(F119-$F$67)*$I$67+$E$67,IF(F119&gt;=$C$66,(F119-$F$66)*$I$66+$E$66,IF(F119&gt;=$C$65,(F119-$F$65)*$I$65+$E$65,IF(F119&gt;=$C$64,(F119-$F$64)*$I$64+$E$64,IF(F119&gt;=$C$63,(F119-$F$63)*$I$63+$E$63,IF(F119&gt;=$C$62,(F119-$F$62)*$I$62+$E$62,IF(F119&gt;=$C$61,(F119-$F$61)*$I$61+$E$61,IF(F119&gt;=$C$60,(F119-$F$60)*$I$60+$E$60,IF(F119&gt;=$C$59,(F119-$F$59)*$I$59+$E$59,0))))))))))))))))))))</f>
        <v>0</v>
      </c>
      <c r="AP119" s="20"/>
    </row>
    <row r="120" spans="1:42">
      <c r="A120" s="427"/>
      <c r="B120" s="427"/>
      <c r="C120" s="227"/>
      <c r="D120" s="426"/>
      <c r="E120" s="426"/>
      <c r="F120" s="426"/>
      <c r="G120" s="252">
        <f>IF(Allgemeines!$C$14="Ja",'Netzentgelte i.e.S. (Plan)'!H120,'Netzentgelte i.e.S. (Plan)'!I120)</f>
        <v>0</v>
      </c>
      <c r="H120" s="252">
        <f t="shared" si="4"/>
        <v>0</v>
      </c>
      <c r="I120" s="252">
        <f t="shared" si="5"/>
        <v>0</v>
      </c>
      <c r="J120" s="252">
        <f>IF(Allgemeines!$C$14="Ja",(IF(Allgemeines!$C$15="Kalenderjahr",'Netzentgelte i.e.S. (Plan)'!K120,'Netzentgelte i.e.S. (Plan)'!K120*9/12+'Netzentgelte i.e.S. (Plan)'!M120*3/12)),(IF(Allgemeines!$C$15="Kalenderjahr",'Netzentgelte i.e.S. (Plan)'!L120,'Netzentgelte i.e.S. (Plan)'!L120*9/12+'Netzentgelte i.e.S. (Plan)'!N120*3/12)))</f>
        <v>0</v>
      </c>
      <c r="K120" s="252">
        <f t="shared" si="6"/>
        <v>0</v>
      </c>
      <c r="L120" s="252">
        <f t="shared" si="7"/>
        <v>0</v>
      </c>
      <c r="M120" s="252">
        <f t="shared" si="8"/>
        <v>0</v>
      </c>
      <c r="N120" s="252">
        <f t="shared" si="9"/>
        <v>0</v>
      </c>
      <c r="AP120" s="20"/>
    </row>
    <row r="121" spans="1:42">
      <c r="A121" s="427"/>
      <c r="B121" s="427"/>
      <c r="C121" s="227"/>
      <c r="D121" s="426"/>
      <c r="E121" s="426"/>
      <c r="F121" s="426"/>
      <c r="G121" s="252">
        <f>IF(Allgemeines!$C$14="Ja",'Netzentgelte i.e.S. (Plan)'!H121,'Netzentgelte i.e.S. (Plan)'!I121)</f>
        <v>0</v>
      </c>
      <c r="H121" s="252">
        <f t="shared" si="4"/>
        <v>0</v>
      </c>
      <c r="I121" s="252">
        <f t="shared" si="5"/>
        <v>0</v>
      </c>
      <c r="J121" s="252">
        <f>IF(Allgemeines!$C$14="Ja",(IF(Allgemeines!$C$15="Kalenderjahr",'Netzentgelte i.e.S. (Plan)'!K121,'Netzentgelte i.e.S. (Plan)'!K121*9/12+'Netzentgelte i.e.S. (Plan)'!M121*3/12)),(IF(Allgemeines!$C$15="Kalenderjahr",'Netzentgelte i.e.S. (Plan)'!L121,'Netzentgelte i.e.S. (Plan)'!L121*9/12+'Netzentgelte i.e.S. (Plan)'!N121*3/12)))</f>
        <v>0</v>
      </c>
      <c r="K121" s="252">
        <f t="shared" si="6"/>
        <v>0</v>
      </c>
      <c r="L121" s="252">
        <f t="shared" si="7"/>
        <v>0</v>
      </c>
      <c r="M121" s="252">
        <f t="shared" si="8"/>
        <v>0</v>
      </c>
      <c r="N121" s="252">
        <f t="shared" si="9"/>
        <v>0</v>
      </c>
      <c r="AP121" s="20"/>
    </row>
    <row r="122" spans="1:42">
      <c r="A122" s="427"/>
      <c r="B122" s="427"/>
      <c r="C122" s="227"/>
      <c r="D122" s="426"/>
      <c r="E122" s="426"/>
      <c r="F122" s="426"/>
      <c r="G122" s="252">
        <f>IF(Allgemeines!$C$14="Ja",'Netzentgelte i.e.S. (Plan)'!H122,'Netzentgelte i.e.S. (Plan)'!I122)</f>
        <v>0</v>
      </c>
      <c r="H122" s="252">
        <f t="shared" si="4"/>
        <v>0</v>
      </c>
      <c r="I122" s="252">
        <f t="shared" si="5"/>
        <v>0</v>
      </c>
      <c r="J122" s="252">
        <f>IF(Allgemeines!$C$14="Ja",(IF(Allgemeines!$C$15="Kalenderjahr",'Netzentgelte i.e.S. (Plan)'!K122,'Netzentgelte i.e.S. (Plan)'!K122*9/12+'Netzentgelte i.e.S. (Plan)'!M122*3/12)),(IF(Allgemeines!$C$15="Kalenderjahr",'Netzentgelte i.e.S. (Plan)'!L122,'Netzentgelte i.e.S. (Plan)'!L122*9/12+'Netzentgelte i.e.S. (Plan)'!N122*3/12)))</f>
        <v>0</v>
      </c>
      <c r="K122" s="252">
        <f t="shared" si="6"/>
        <v>0</v>
      </c>
      <c r="L122" s="252">
        <f t="shared" si="7"/>
        <v>0</v>
      </c>
      <c r="M122" s="252">
        <f t="shared" si="8"/>
        <v>0</v>
      </c>
      <c r="N122" s="252">
        <f t="shared" si="9"/>
        <v>0</v>
      </c>
      <c r="AP122" s="20"/>
    </row>
    <row r="123" spans="1:42">
      <c r="A123" s="427"/>
      <c r="B123" s="427"/>
      <c r="C123" s="227"/>
      <c r="D123" s="426"/>
      <c r="E123" s="426"/>
      <c r="F123" s="426"/>
      <c r="G123" s="252">
        <f>IF(Allgemeines!$C$14="Ja",'Netzentgelte i.e.S. (Plan)'!H123,'Netzentgelte i.e.S. (Plan)'!I123)</f>
        <v>0</v>
      </c>
      <c r="H123" s="252">
        <f t="shared" si="4"/>
        <v>0</v>
      </c>
      <c r="I123" s="252">
        <f t="shared" si="5"/>
        <v>0</v>
      </c>
      <c r="J123" s="252">
        <f>IF(Allgemeines!$C$14="Ja",(IF(Allgemeines!$C$15="Kalenderjahr",'Netzentgelte i.e.S. (Plan)'!K123,'Netzentgelte i.e.S. (Plan)'!K123*9/12+'Netzentgelte i.e.S. (Plan)'!M123*3/12)),(IF(Allgemeines!$C$15="Kalenderjahr",'Netzentgelte i.e.S. (Plan)'!L123,'Netzentgelte i.e.S. (Plan)'!L123*9/12+'Netzentgelte i.e.S. (Plan)'!N123*3/12)))</f>
        <v>0</v>
      </c>
      <c r="K123" s="252">
        <f t="shared" si="6"/>
        <v>0</v>
      </c>
      <c r="L123" s="252">
        <f t="shared" si="7"/>
        <v>0</v>
      </c>
      <c r="M123" s="252">
        <f t="shared" si="8"/>
        <v>0</v>
      </c>
      <c r="N123" s="252">
        <f t="shared" si="9"/>
        <v>0</v>
      </c>
      <c r="AP123" s="20"/>
    </row>
    <row r="124" spans="1:42">
      <c r="A124" s="427"/>
      <c r="B124" s="427"/>
      <c r="C124" s="227"/>
      <c r="D124" s="426"/>
      <c r="E124" s="426"/>
      <c r="F124" s="426"/>
      <c r="G124" s="252">
        <f>IF(Allgemeines!$C$14="Ja",'Netzentgelte i.e.S. (Plan)'!H124,'Netzentgelte i.e.S. (Plan)'!I124)</f>
        <v>0</v>
      </c>
      <c r="H124" s="252">
        <f t="shared" si="4"/>
        <v>0</v>
      </c>
      <c r="I124" s="252">
        <f t="shared" si="5"/>
        <v>0</v>
      </c>
      <c r="J124" s="252">
        <f>IF(Allgemeines!$C$14="Ja",(IF(Allgemeines!$C$15="Kalenderjahr",'Netzentgelte i.e.S. (Plan)'!K124,'Netzentgelte i.e.S. (Plan)'!K124*9/12+'Netzentgelte i.e.S. (Plan)'!M124*3/12)),(IF(Allgemeines!$C$15="Kalenderjahr",'Netzentgelte i.e.S. (Plan)'!L124,'Netzentgelte i.e.S. (Plan)'!L124*9/12+'Netzentgelte i.e.S. (Plan)'!N124*3/12)))</f>
        <v>0</v>
      </c>
      <c r="K124" s="252">
        <f t="shared" si="6"/>
        <v>0</v>
      </c>
      <c r="L124" s="252">
        <f t="shared" si="7"/>
        <v>0</v>
      </c>
      <c r="M124" s="252">
        <f t="shared" si="8"/>
        <v>0</v>
      </c>
      <c r="N124" s="252">
        <f t="shared" si="9"/>
        <v>0</v>
      </c>
      <c r="AP124" s="20"/>
    </row>
    <row r="125" spans="1:42">
      <c r="A125" s="425"/>
      <c r="B125" s="425"/>
      <c r="C125" s="227"/>
      <c r="D125" s="426"/>
      <c r="E125" s="426"/>
      <c r="F125" s="426"/>
      <c r="G125" s="252">
        <f>IF(Allgemeines!$C$14="Ja",'Netzentgelte i.e.S. (Plan)'!H125,'Netzentgelte i.e.S. (Plan)'!I125)</f>
        <v>0</v>
      </c>
      <c r="H125" s="252">
        <f t="shared" si="4"/>
        <v>0</v>
      </c>
      <c r="I125" s="252">
        <f t="shared" si="5"/>
        <v>0</v>
      </c>
      <c r="J125" s="252">
        <f>IF(Allgemeines!$C$14="Ja",(IF(Allgemeines!$C$15="Kalenderjahr",'Netzentgelte i.e.S. (Plan)'!K125,'Netzentgelte i.e.S. (Plan)'!K125*9/12+'Netzentgelte i.e.S. (Plan)'!M125*3/12)),(IF(Allgemeines!$C$15="Kalenderjahr",'Netzentgelte i.e.S. (Plan)'!L125,'Netzentgelte i.e.S. (Plan)'!L125*9/12+'Netzentgelte i.e.S. (Plan)'!N125*3/12)))</f>
        <v>0</v>
      </c>
      <c r="K125" s="252">
        <f t="shared" si="6"/>
        <v>0</v>
      </c>
      <c r="L125" s="252">
        <f t="shared" si="7"/>
        <v>0</v>
      </c>
      <c r="M125" s="252">
        <f t="shared" si="8"/>
        <v>0</v>
      </c>
      <c r="N125" s="252">
        <f t="shared" si="9"/>
        <v>0</v>
      </c>
      <c r="AP125" s="20"/>
    </row>
    <row r="126" spans="1:42">
      <c r="A126" s="427"/>
      <c r="B126" s="427"/>
      <c r="C126" s="227"/>
      <c r="D126" s="426"/>
      <c r="E126" s="428"/>
      <c r="F126" s="428"/>
      <c r="G126" s="252">
        <f>IF(Allgemeines!$C$14="Ja",'Netzentgelte i.e.S. (Plan)'!H126,'Netzentgelte i.e.S. (Plan)'!I126)</f>
        <v>0</v>
      </c>
      <c r="H126" s="252">
        <f t="shared" si="4"/>
        <v>0</v>
      </c>
      <c r="I126" s="252">
        <f t="shared" si="5"/>
        <v>0</v>
      </c>
      <c r="J126" s="252">
        <f>IF(Allgemeines!$C$14="Ja",(IF(Allgemeines!$C$15="Kalenderjahr",'Netzentgelte i.e.S. (Plan)'!K126,'Netzentgelte i.e.S. (Plan)'!K126*9/12+'Netzentgelte i.e.S. (Plan)'!M126*3/12)),(IF(Allgemeines!$C$15="Kalenderjahr",'Netzentgelte i.e.S. (Plan)'!L126,'Netzentgelte i.e.S. (Plan)'!L126*9/12+'Netzentgelte i.e.S. (Plan)'!N126*3/12)))</f>
        <v>0</v>
      </c>
      <c r="K126" s="252">
        <f t="shared" si="6"/>
        <v>0</v>
      </c>
      <c r="L126" s="252">
        <f t="shared" si="7"/>
        <v>0</v>
      </c>
      <c r="M126" s="252">
        <f t="shared" si="8"/>
        <v>0</v>
      </c>
      <c r="N126" s="252">
        <f t="shared" si="9"/>
        <v>0</v>
      </c>
      <c r="AP126" s="20"/>
    </row>
    <row r="127" spans="1:42">
      <c r="A127" s="427"/>
      <c r="B127" s="427"/>
      <c r="C127" s="227"/>
      <c r="D127" s="426"/>
      <c r="E127" s="426"/>
      <c r="F127" s="426"/>
      <c r="G127" s="252">
        <f>IF(Allgemeines!$C$14="Ja",'Netzentgelte i.e.S. (Plan)'!H127,'Netzentgelte i.e.S. (Plan)'!I127)</f>
        <v>0</v>
      </c>
      <c r="H127" s="252">
        <f t="shared" si="4"/>
        <v>0</v>
      </c>
      <c r="I127" s="252">
        <f t="shared" si="5"/>
        <v>0</v>
      </c>
      <c r="J127" s="252">
        <f>IF(Allgemeines!$C$14="Ja",(IF(Allgemeines!$C$15="Kalenderjahr",'Netzentgelte i.e.S. (Plan)'!K127,'Netzentgelte i.e.S. (Plan)'!K127*9/12+'Netzentgelte i.e.S. (Plan)'!M127*3/12)),(IF(Allgemeines!$C$15="Kalenderjahr",'Netzentgelte i.e.S. (Plan)'!L127,'Netzentgelte i.e.S. (Plan)'!L127*9/12+'Netzentgelte i.e.S. (Plan)'!N127*3/12)))</f>
        <v>0</v>
      </c>
      <c r="K127" s="252">
        <f t="shared" si="6"/>
        <v>0</v>
      </c>
      <c r="L127" s="252">
        <f t="shared" si="7"/>
        <v>0</v>
      </c>
      <c r="M127" s="252">
        <f t="shared" si="8"/>
        <v>0</v>
      </c>
      <c r="N127" s="252">
        <f t="shared" si="9"/>
        <v>0</v>
      </c>
      <c r="AP127" s="20"/>
    </row>
    <row r="128" spans="1:42">
      <c r="A128" s="427"/>
      <c r="B128" s="427"/>
      <c r="C128" s="227"/>
      <c r="D128" s="426"/>
      <c r="E128" s="426"/>
      <c r="F128" s="426"/>
      <c r="G128" s="252">
        <f>IF(Allgemeines!$C$14="Ja",'Netzentgelte i.e.S. (Plan)'!H128,'Netzentgelte i.e.S. (Plan)'!I128)</f>
        <v>0</v>
      </c>
      <c r="H128" s="252">
        <f t="shared" si="4"/>
        <v>0</v>
      </c>
      <c r="I128" s="252">
        <f t="shared" si="5"/>
        <v>0</v>
      </c>
      <c r="J128" s="252">
        <f>IF(Allgemeines!$C$14="Ja",(IF(Allgemeines!$C$15="Kalenderjahr",'Netzentgelte i.e.S. (Plan)'!K128,'Netzentgelte i.e.S. (Plan)'!K128*9/12+'Netzentgelte i.e.S. (Plan)'!M128*3/12)),(IF(Allgemeines!$C$15="Kalenderjahr",'Netzentgelte i.e.S. (Plan)'!L128,'Netzentgelte i.e.S. (Plan)'!L128*9/12+'Netzentgelte i.e.S. (Plan)'!N128*3/12)))</f>
        <v>0</v>
      </c>
      <c r="K128" s="252">
        <f t="shared" si="6"/>
        <v>0</v>
      </c>
      <c r="L128" s="252">
        <f t="shared" si="7"/>
        <v>0</v>
      </c>
      <c r="M128" s="252">
        <f t="shared" si="8"/>
        <v>0</v>
      </c>
      <c r="N128" s="252">
        <f t="shared" si="9"/>
        <v>0</v>
      </c>
      <c r="AP128" s="20"/>
    </row>
    <row r="129" spans="1:47">
      <c r="A129" s="427"/>
      <c r="B129" s="427"/>
      <c r="C129" s="227"/>
      <c r="D129" s="426"/>
      <c r="E129" s="426"/>
      <c r="F129" s="426"/>
      <c r="G129" s="252">
        <f>IF(Allgemeines!$C$14="Ja",'Netzentgelte i.e.S. (Plan)'!H129,'Netzentgelte i.e.S. (Plan)'!I129)</f>
        <v>0</v>
      </c>
      <c r="H129" s="252">
        <f t="shared" si="4"/>
        <v>0</v>
      </c>
      <c r="I129" s="252">
        <f t="shared" si="5"/>
        <v>0</v>
      </c>
      <c r="J129" s="252">
        <f>IF(Allgemeines!$C$14="Ja",(IF(Allgemeines!$C$15="Kalenderjahr",'Netzentgelte i.e.S. (Plan)'!K129,'Netzentgelte i.e.S. (Plan)'!K129*9/12+'Netzentgelte i.e.S. (Plan)'!M129*3/12)),(IF(Allgemeines!$C$15="Kalenderjahr",'Netzentgelte i.e.S. (Plan)'!L129,'Netzentgelte i.e.S. (Plan)'!L129*9/12+'Netzentgelte i.e.S. (Plan)'!N129*3/12)))</f>
        <v>0</v>
      </c>
      <c r="K129" s="252">
        <f t="shared" si="6"/>
        <v>0</v>
      </c>
      <c r="L129" s="252">
        <f t="shared" si="7"/>
        <v>0</v>
      </c>
      <c r="M129" s="252">
        <f t="shared" si="8"/>
        <v>0</v>
      </c>
      <c r="N129" s="252">
        <f t="shared" si="9"/>
        <v>0</v>
      </c>
      <c r="AP129" s="20"/>
    </row>
    <row r="130" spans="1:47">
      <c r="A130" s="427"/>
      <c r="B130" s="427"/>
      <c r="C130" s="227"/>
      <c r="D130" s="426"/>
      <c r="E130" s="426"/>
      <c r="F130" s="426"/>
      <c r="G130" s="252">
        <f>IF(Allgemeines!$C$14="Ja",'Netzentgelte i.e.S. (Plan)'!H130,'Netzentgelte i.e.S. (Plan)'!I130)</f>
        <v>0</v>
      </c>
      <c r="H130" s="252">
        <f t="shared" si="4"/>
        <v>0</v>
      </c>
      <c r="I130" s="252">
        <f t="shared" si="5"/>
        <v>0</v>
      </c>
      <c r="J130" s="252">
        <f>IF(Allgemeines!$C$14="Ja",(IF(Allgemeines!$C$15="Kalenderjahr",'Netzentgelte i.e.S. (Plan)'!K130,'Netzentgelte i.e.S. (Plan)'!K130*9/12+'Netzentgelte i.e.S. (Plan)'!M130*3/12)),(IF(Allgemeines!$C$15="Kalenderjahr",'Netzentgelte i.e.S. (Plan)'!L130,'Netzentgelte i.e.S. (Plan)'!L130*9/12+'Netzentgelte i.e.S. (Plan)'!N130*3/12)))</f>
        <v>0</v>
      </c>
      <c r="K130" s="252">
        <f t="shared" si="6"/>
        <v>0</v>
      </c>
      <c r="L130" s="252">
        <f t="shared" si="7"/>
        <v>0</v>
      </c>
      <c r="M130" s="252">
        <f t="shared" si="8"/>
        <v>0</v>
      </c>
      <c r="N130" s="252">
        <f t="shared" si="9"/>
        <v>0</v>
      </c>
      <c r="AP130" s="20"/>
    </row>
    <row r="131" spans="1:47">
      <c r="A131" s="425"/>
      <c r="B131" s="425"/>
      <c r="C131" s="227"/>
      <c r="D131" s="426"/>
      <c r="E131" s="426"/>
      <c r="F131" s="426"/>
      <c r="G131" s="252">
        <f>IF(Allgemeines!$C$14="Ja",'Netzentgelte i.e.S. (Plan)'!H131,'Netzentgelte i.e.S. (Plan)'!I131)</f>
        <v>0</v>
      </c>
      <c r="H131" s="252">
        <f t="shared" si="4"/>
        <v>0</v>
      </c>
      <c r="I131" s="252">
        <f t="shared" si="5"/>
        <v>0</v>
      </c>
      <c r="J131" s="252">
        <f>IF(Allgemeines!$C$14="Ja",(IF(Allgemeines!$C$15="Kalenderjahr",'Netzentgelte i.e.S. (Plan)'!K131,'Netzentgelte i.e.S. (Plan)'!K131*9/12+'Netzentgelte i.e.S. (Plan)'!M131*3/12)),(IF(Allgemeines!$C$15="Kalenderjahr",'Netzentgelte i.e.S. (Plan)'!L131,'Netzentgelte i.e.S. (Plan)'!L131*9/12+'Netzentgelte i.e.S. (Plan)'!N131*3/12)))</f>
        <v>0</v>
      </c>
      <c r="K131" s="252">
        <f t="shared" si="6"/>
        <v>0</v>
      </c>
      <c r="L131" s="252">
        <f t="shared" si="7"/>
        <v>0</v>
      </c>
      <c r="M131" s="252">
        <f t="shared" si="8"/>
        <v>0</v>
      </c>
      <c r="N131" s="252">
        <f t="shared" si="9"/>
        <v>0</v>
      </c>
      <c r="AP131" s="20"/>
    </row>
    <row r="132" spans="1:47">
      <c r="A132" s="427"/>
      <c r="B132" s="427"/>
      <c r="C132" s="227"/>
      <c r="D132" s="426"/>
      <c r="E132" s="428"/>
      <c r="F132" s="428"/>
      <c r="G132" s="252">
        <f>IF(Allgemeines!$C$14="Ja",'Netzentgelte i.e.S. (Plan)'!H132,'Netzentgelte i.e.S. (Plan)'!I132)</f>
        <v>0</v>
      </c>
      <c r="H132" s="252">
        <f t="shared" si="4"/>
        <v>0</v>
      </c>
      <c r="I132" s="252">
        <f t="shared" si="5"/>
        <v>0</v>
      </c>
      <c r="J132" s="252">
        <f>IF(Allgemeines!$C$14="Ja",(IF(Allgemeines!$C$15="Kalenderjahr",'Netzentgelte i.e.S. (Plan)'!K132,'Netzentgelte i.e.S. (Plan)'!K132*9/12+'Netzentgelte i.e.S. (Plan)'!M132*3/12)),(IF(Allgemeines!$C$15="Kalenderjahr",'Netzentgelte i.e.S. (Plan)'!L132,'Netzentgelte i.e.S. (Plan)'!L132*9/12+'Netzentgelte i.e.S. (Plan)'!N132*3/12)))</f>
        <v>0</v>
      </c>
      <c r="K132" s="252">
        <f t="shared" si="6"/>
        <v>0</v>
      </c>
      <c r="L132" s="252">
        <f t="shared" si="7"/>
        <v>0</v>
      </c>
      <c r="M132" s="252">
        <f t="shared" si="8"/>
        <v>0</v>
      </c>
      <c r="N132" s="252">
        <f t="shared" si="9"/>
        <v>0</v>
      </c>
      <c r="AP132" s="20"/>
    </row>
    <row r="133" spans="1:47">
      <c r="A133" s="427"/>
      <c r="B133" s="427"/>
      <c r="C133" s="227"/>
      <c r="D133" s="426"/>
      <c r="E133" s="426"/>
      <c r="F133" s="426"/>
      <c r="G133" s="252">
        <f>IF(Allgemeines!$C$14="Ja",'Netzentgelte i.e.S. (Plan)'!H133,'Netzentgelte i.e.S. (Plan)'!I133)</f>
        <v>0</v>
      </c>
      <c r="H133" s="252">
        <f t="shared" si="4"/>
        <v>0</v>
      </c>
      <c r="I133" s="252">
        <f t="shared" si="5"/>
        <v>0</v>
      </c>
      <c r="J133" s="252">
        <f>IF(Allgemeines!$C$14="Ja",(IF(Allgemeines!$C$15="Kalenderjahr",'Netzentgelte i.e.S. (Plan)'!K133,'Netzentgelte i.e.S. (Plan)'!K133*9/12+'Netzentgelte i.e.S. (Plan)'!M133*3/12)),(IF(Allgemeines!$C$15="Kalenderjahr",'Netzentgelte i.e.S. (Plan)'!L133,'Netzentgelte i.e.S. (Plan)'!L133*9/12+'Netzentgelte i.e.S. (Plan)'!N133*3/12)))</f>
        <v>0</v>
      </c>
      <c r="K133" s="252">
        <f t="shared" si="6"/>
        <v>0</v>
      </c>
      <c r="L133" s="252">
        <f t="shared" si="7"/>
        <v>0</v>
      </c>
      <c r="M133" s="252">
        <f t="shared" si="8"/>
        <v>0</v>
      </c>
      <c r="N133" s="252">
        <f t="shared" si="9"/>
        <v>0</v>
      </c>
      <c r="AP133" s="20"/>
    </row>
    <row r="134" spans="1:47">
      <c r="A134" s="427"/>
      <c r="B134" s="427"/>
      <c r="C134" s="227"/>
      <c r="D134" s="426"/>
      <c r="E134" s="426"/>
      <c r="F134" s="426"/>
      <c r="G134" s="252">
        <f>IF(Allgemeines!$C$14="Ja",'Netzentgelte i.e.S. (Plan)'!H134,'Netzentgelte i.e.S. (Plan)'!I134)</f>
        <v>0</v>
      </c>
      <c r="H134" s="252">
        <f t="shared" si="4"/>
        <v>0</v>
      </c>
      <c r="I134" s="252">
        <f t="shared" si="5"/>
        <v>0</v>
      </c>
      <c r="J134" s="252">
        <f>IF(Allgemeines!$C$14="Ja",(IF(Allgemeines!$C$15="Kalenderjahr",'Netzentgelte i.e.S. (Plan)'!K134,'Netzentgelte i.e.S. (Plan)'!K134*9/12+'Netzentgelte i.e.S. (Plan)'!M134*3/12)),(IF(Allgemeines!$C$15="Kalenderjahr",'Netzentgelte i.e.S. (Plan)'!L134,'Netzentgelte i.e.S. (Plan)'!L134*9/12+'Netzentgelte i.e.S. (Plan)'!N134*3/12)))</f>
        <v>0</v>
      </c>
      <c r="K134" s="252">
        <f t="shared" si="6"/>
        <v>0</v>
      </c>
      <c r="L134" s="252">
        <f t="shared" si="7"/>
        <v>0</v>
      </c>
      <c r="M134" s="252">
        <f t="shared" si="8"/>
        <v>0</v>
      </c>
      <c r="N134" s="252">
        <f t="shared" si="9"/>
        <v>0</v>
      </c>
      <c r="AP134" s="20"/>
    </row>
    <row r="135" spans="1:47">
      <c r="A135" s="427"/>
      <c r="B135" s="427"/>
      <c r="C135" s="227"/>
      <c r="D135" s="426"/>
      <c r="E135" s="426"/>
      <c r="F135" s="426"/>
      <c r="G135" s="252">
        <f>IF(Allgemeines!$C$14="Ja",'Netzentgelte i.e.S. (Plan)'!H135,'Netzentgelte i.e.S. (Plan)'!I135)</f>
        <v>0</v>
      </c>
      <c r="H135" s="252">
        <f t="shared" si="4"/>
        <v>0</v>
      </c>
      <c r="I135" s="252">
        <f t="shared" si="5"/>
        <v>0</v>
      </c>
      <c r="J135" s="252">
        <f>IF(Allgemeines!$C$14="Ja",(IF(Allgemeines!$C$15="Kalenderjahr",'Netzentgelte i.e.S. (Plan)'!K135,'Netzentgelte i.e.S. (Plan)'!K135*9/12+'Netzentgelte i.e.S. (Plan)'!M135*3/12)),(IF(Allgemeines!$C$15="Kalenderjahr",'Netzentgelte i.e.S. (Plan)'!L135,'Netzentgelte i.e.S. (Plan)'!L135*9/12+'Netzentgelte i.e.S. (Plan)'!N135*3/12)))</f>
        <v>0</v>
      </c>
      <c r="K135" s="252">
        <f t="shared" si="6"/>
        <v>0</v>
      </c>
      <c r="L135" s="252">
        <f t="shared" si="7"/>
        <v>0</v>
      </c>
      <c r="M135" s="252">
        <f t="shared" si="8"/>
        <v>0</v>
      </c>
      <c r="N135" s="252">
        <f t="shared" si="9"/>
        <v>0</v>
      </c>
      <c r="AP135" s="20"/>
    </row>
    <row r="136" spans="1:47">
      <c r="A136" s="427"/>
      <c r="B136" s="427"/>
      <c r="C136" s="227"/>
      <c r="D136" s="426"/>
      <c r="E136" s="426"/>
      <c r="F136" s="426"/>
      <c r="G136" s="252">
        <f>IF(Allgemeines!$C$14="Ja",'Netzentgelte i.e.S. (Plan)'!H136,'Netzentgelte i.e.S. (Plan)'!I136)</f>
        <v>0</v>
      </c>
      <c r="H136" s="252">
        <f t="shared" si="4"/>
        <v>0</v>
      </c>
      <c r="I136" s="252">
        <f t="shared" si="5"/>
        <v>0</v>
      </c>
      <c r="J136" s="252">
        <f>IF(Allgemeines!$C$14="Ja",(IF(Allgemeines!$C$15="Kalenderjahr",'Netzentgelte i.e.S. (Plan)'!K136,'Netzentgelte i.e.S. (Plan)'!K136*9/12+'Netzentgelte i.e.S. (Plan)'!M136*3/12)),(IF(Allgemeines!$C$15="Kalenderjahr",'Netzentgelte i.e.S. (Plan)'!L136,'Netzentgelte i.e.S. (Plan)'!L136*9/12+'Netzentgelte i.e.S. (Plan)'!N136*3/12)))</f>
        <v>0</v>
      </c>
      <c r="K136" s="252">
        <f t="shared" si="6"/>
        <v>0</v>
      </c>
      <c r="L136" s="252">
        <f t="shared" si="7"/>
        <v>0</v>
      </c>
      <c r="M136" s="252">
        <f t="shared" si="8"/>
        <v>0</v>
      </c>
      <c r="N136" s="252">
        <f t="shared" si="9"/>
        <v>0</v>
      </c>
      <c r="AP136" s="20"/>
    </row>
    <row r="137" spans="1:47">
      <c r="A137" s="427" t="s">
        <v>19</v>
      </c>
      <c r="B137" s="427"/>
      <c r="C137" s="227"/>
      <c r="D137" s="426"/>
      <c r="E137" s="429"/>
      <c r="F137" s="429"/>
      <c r="G137" s="252">
        <f>IF(Allgemeines!$C$14="Ja",'Netzentgelte i.e.S. (Plan)'!H137,'Netzentgelte i.e.S. (Plan)'!I137)</f>
        <v>0</v>
      </c>
      <c r="H137" s="252">
        <f t="shared" si="4"/>
        <v>0</v>
      </c>
      <c r="I137" s="252">
        <f t="shared" si="5"/>
        <v>0</v>
      </c>
      <c r="J137" s="252">
        <f>IF(Allgemeines!$C$14="Ja",(IF(Allgemeines!$C$15="Kalenderjahr",'Netzentgelte i.e.S. (Plan)'!K137,'Netzentgelte i.e.S. (Plan)'!K137*9/12+'Netzentgelte i.e.S. (Plan)'!M137*3/12)),(IF(Allgemeines!$C$15="Kalenderjahr",'Netzentgelte i.e.S. (Plan)'!L137,'Netzentgelte i.e.S. (Plan)'!L137*9/12+'Netzentgelte i.e.S. (Plan)'!N137*3/12)))</f>
        <v>0</v>
      </c>
      <c r="K137" s="252">
        <f t="shared" si="6"/>
        <v>0</v>
      </c>
      <c r="L137" s="252">
        <f t="shared" si="7"/>
        <v>0</v>
      </c>
      <c r="M137" s="252">
        <f t="shared" si="8"/>
        <v>0</v>
      </c>
      <c r="N137" s="252">
        <f t="shared" si="9"/>
        <v>0</v>
      </c>
      <c r="AP137" s="20"/>
    </row>
    <row r="138" spans="1:47" s="64" customFormat="1" ht="15.6">
      <c r="A138" s="70" t="s">
        <v>27</v>
      </c>
      <c r="B138" s="62"/>
      <c r="C138" s="67"/>
      <c r="D138" s="261">
        <f>SUM(D118:D137)</f>
        <v>0</v>
      </c>
      <c r="E138" s="261">
        <f t="shared" ref="E138:L138" si="10">SUM(E118:E137)</f>
        <v>0</v>
      </c>
      <c r="F138" s="261">
        <f>SUM(F118:F137)</f>
        <v>0</v>
      </c>
      <c r="G138" s="261">
        <f t="shared" si="10"/>
        <v>0</v>
      </c>
      <c r="H138" s="261">
        <f t="shared" si="10"/>
        <v>0</v>
      </c>
      <c r="I138" s="261">
        <f t="shared" si="10"/>
        <v>0</v>
      </c>
      <c r="J138" s="262">
        <f t="shared" si="10"/>
        <v>0</v>
      </c>
      <c r="K138" s="261">
        <f t="shared" si="10"/>
        <v>0</v>
      </c>
      <c r="L138" s="261">
        <f t="shared" si="10"/>
        <v>0</v>
      </c>
      <c r="M138" s="261">
        <f>SUM(M118:M137)</f>
        <v>0</v>
      </c>
      <c r="N138" s="261">
        <f>SUM(N118:N137)</f>
        <v>0</v>
      </c>
    </row>
    <row r="139" spans="1:47" s="65" customFormat="1" ht="15.6">
      <c r="A139" s="71" t="s">
        <v>28</v>
      </c>
      <c r="B139" s="72"/>
      <c r="C139" s="67"/>
      <c r="D139" s="281"/>
      <c r="E139" s="281"/>
      <c r="F139" s="281"/>
      <c r="G139" s="282"/>
      <c r="H139" s="282"/>
      <c r="I139" s="282"/>
      <c r="J139" s="296">
        <f>G138+J138</f>
        <v>0</v>
      </c>
      <c r="K139" s="291"/>
      <c r="L139" s="291"/>
      <c r="M139" s="291"/>
      <c r="N139" s="291"/>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row>
    <row r="140" spans="1:47" s="20" customFormat="1" ht="15.6">
      <c r="A140" s="8"/>
      <c r="B140" s="19"/>
      <c r="C140" s="19"/>
      <c r="D140" s="19"/>
      <c r="E140" s="19"/>
      <c r="F140" s="19"/>
      <c r="G140" s="19"/>
      <c r="H140" s="19"/>
      <c r="I140" s="7"/>
    </row>
    <row r="141" spans="1:47" s="20" customFormat="1" ht="15.6">
      <c r="A141" s="73"/>
      <c r="B141" s="73"/>
      <c r="C141" s="73"/>
      <c r="D141" s="7"/>
      <c r="E141" s="73"/>
      <c r="F141" s="73"/>
      <c r="G141" s="73"/>
      <c r="H141" s="73"/>
      <c r="I141" s="73"/>
    </row>
    <row r="142" spans="1:47" s="20" customFormat="1" ht="15.6">
      <c r="A142" s="28"/>
      <c r="B142" s="28"/>
      <c r="C142" s="28"/>
      <c r="D142" s="74"/>
      <c r="E142" s="28"/>
      <c r="F142" s="74"/>
      <c r="G142" s="74"/>
      <c r="H142" s="74"/>
      <c r="I142" s="74"/>
      <c r="AP142" s="21"/>
      <c r="AQ142" s="21"/>
      <c r="AR142" s="21"/>
      <c r="AS142" s="21"/>
      <c r="AT142" s="21"/>
      <c r="AU142" s="21"/>
    </row>
    <row r="143" spans="1:47" s="20" customFormat="1" ht="15.6">
      <c r="A143" s="28"/>
      <c r="B143" s="28"/>
      <c r="C143" s="28"/>
      <c r="D143" s="28"/>
      <c r="E143" s="28"/>
      <c r="F143" s="74"/>
      <c r="G143" s="74"/>
      <c r="H143" s="74"/>
      <c r="I143" s="73"/>
      <c r="AP143" s="21"/>
      <c r="AQ143" s="21"/>
      <c r="AR143" s="21"/>
      <c r="AS143" s="21"/>
      <c r="AT143" s="21"/>
      <c r="AU143" s="21"/>
    </row>
    <row r="144" spans="1:47" s="20" customFormat="1">
      <c r="A144" s="61"/>
      <c r="B144" s="61"/>
      <c r="C144" s="61"/>
      <c r="D144" s="61"/>
      <c r="E144" s="75"/>
      <c r="F144" s="61"/>
      <c r="G144" s="61"/>
      <c r="H144" s="61"/>
      <c r="I144" s="61"/>
      <c r="AP144" s="21"/>
      <c r="AQ144" s="21"/>
      <c r="AR144" s="21"/>
      <c r="AS144" s="21"/>
      <c r="AT144" s="21"/>
      <c r="AU144" s="21"/>
    </row>
    <row r="145" spans="1:47" s="20" customFormat="1">
      <c r="A145" s="7"/>
      <c r="B145" s="7"/>
      <c r="C145" s="7"/>
      <c r="D145" s="7"/>
      <c r="E145" s="7"/>
      <c r="F145" s="7"/>
      <c r="G145" s="7"/>
      <c r="H145" s="7"/>
      <c r="I145" s="7"/>
      <c r="AP145" s="21"/>
      <c r="AQ145" s="21"/>
      <c r="AR145" s="21"/>
      <c r="AS145" s="21"/>
      <c r="AT145" s="21"/>
      <c r="AU145" s="21"/>
    </row>
    <row r="146" spans="1:47" s="20" customFormat="1">
      <c r="A146" s="7"/>
      <c r="B146" s="7"/>
      <c r="C146" s="7"/>
      <c r="D146" s="7"/>
      <c r="E146" s="7"/>
      <c r="F146" s="7"/>
      <c r="G146" s="7"/>
      <c r="H146" s="7"/>
      <c r="I146" s="7"/>
      <c r="AP146" s="21"/>
      <c r="AQ146" s="21"/>
      <c r="AR146" s="21"/>
      <c r="AS146" s="21"/>
      <c r="AT146" s="21"/>
      <c r="AU146" s="21"/>
    </row>
    <row r="147" spans="1:47" s="20" customFormat="1">
      <c r="A147" s="7"/>
      <c r="B147" s="7"/>
      <c r="C147" s="7"/>
      <c r="D147" s="7"/>
      <c r="E147" s="7"/>
      <c r="F147" s="7"/>
      <c r="G147" s="7"/>
      <c r="H147" s="7"/>
      <c r="I147" s="7"/>
      <c r="AP147" s="21"/>
      <c r="AQ147" s="21"/>
      <c r="AR147" s="21"/>
      <c r="AS147" s="21"/>
      <c r="AT147" s="21"/>
      <c r="AU147" s="21"/>
    </row>
    <row r="148" spans="1:47" s="20" customFormat="1">
      <c r="A148" s="7"/>
      <c r="B148" s="7"/>
      <c r="C148" s="7"/>
      <c r="D148" s="7"/>
      <c r="E148" s="7"/>
      <c r="F148" s="7"/>
      <c r="G148" s="7"/>
      <c r="H148" s="7"/>
      <c r="I148" s="7"/>
      <c r="AP148" s="21"/>
      <c r="AQ148" s="21"/>
      <c r="AR148" s="21"/>
      <c r="AS148" s="21"/>
      <c r="AT148" s="21"/>
      <c r="AU148" s="21"/>
    </row>
    <row r="149" spans="1:47" s="20" customFormat="1">
      <c r="C149" s="7"/>
      <c r="AP149" s="21"/>
      <c r="AQ149" s="21"/>
      <c r="AR149" s="21"/>
      <c r="AS149" s="21"/>
      <c r="AT149" s="21"/>
      <c r="AU149" s="21"/>
    </row>
    <row r="150" spans="1:47" s="20" customFormat="1">
      <c r="C150" s="7"/>
      <c r="AP150" s="21"/>
      <c r="AQ150" s="21"/>
      <c r="AR150" s="21"/>
      <c r="AS150" s="21"/>
      <c r="AT150" s="21"/>
      <c r="AU150" s="21"/>
    </row>
    <row r="151" spans="1:47" s="20" customFormat="1">
      <c r="C151" s="7"/>
      <c r="AP151" s="21"/>
      <c r="AQ151" s="21"/>
      <c r="AR151" s="21"/>
      <c r="AS151" s="21"/>
      <c r="AT151" s="21"/>
      <c r="AU151" s="21"/>
    </row>
    <row r="152" spans="1:47" s="20" customFormat="1">
      <c r="C152" s="7"/>
      <c r="AP152" s="21"/>
      <c r="AQ152" s="21"/>
      <c r="AR152" s="21"/>
      <c r="AS152" s="21"/>
      <c r="AT152" s="21"/>
      <c r="AU152" s="21"/>
    </row>
    <row r="153" spans="1:47" s="20" customFormat="1">
      <c r="C153" s="7"/>
      <c r="AP153" s="21"/>
      <c r="AQ153" s="21"/>
      <c r="AR153" s="21"/>
      <c r="AS153" s="21"/>
      <c r="AT153" s="21"/>
      <c r="AU153" s="21"/>
    </row>
    <row r="154" spans="1:47" s="20" customFormat="1">
      <c r="C154" s="7"/>
      <c r="AP154" s="21"/>
      <c r="AQ154" s="21"/>
      <c r="AR154" s="21"/>
      <c r="AS154" s="21"/>
      <c r="AT154" s="21"/>
      <c r="AU154" s="21"/>
    </row>
    <row r="155" spans="1:47" s="20" customFormat="1">
      <c r="C155" s="7"/>
      <c r="AP155" s="21"/>
      <c r="AQ155" s="21"/>
      <c r="AR155" s="21"/>
      <c r="AS155" s="21"/>
      <c r="AT155" s="21"/>
      <c r="AU155" s="21"/>
    </row>
    <row r="156" spans="1:47" s="20" customFormat="1">
      <c r="C156" s="7"/>
      <c r="AP156" s="21"/>
      <c r="AQ156" s="21"/>
      <c r="AR156" s="21"/>
      <c r="AS156" s="21"/>
      <c r="AT156" s="21"/>
      <c r="AU156" s="21"/>
    </row>
    <row r="157" spans="1:47" s="20" customFormat="1">
      <c r="C157" s="7"/>
      <c r="AP157" s="21"/>
      <c r="AQ157" s="21"/>
      <c r="AR157" s="21"/>
      <c r="AS157" s="21"/>
      <c r="AT157" s="21"/>
      <c r="AU157" s="21"/>
    </row>
    <row r="158" spans="1:47" s="20" customFormat="1">
      <c r="C158" s="7"/>
    </row>
    <row r="159" spans="1:47" s="20" customFormat="1">
      <c r="C159" s="7"/>
    </row>
    <row r="160" spans="1:47" s="20" customFormat="1">
      <c r="C160" s="7"/>
    </row>
    <row r="161" spans="3:3" s="20" customFormat="1">
      <c r="C161" s="7"/>
    </row>
    <row r="162" spans="3:3" s="20" customFormat="1">
      <c r="C162" s="7"/>
    </row>
    <row r="163" spans="3:3" s="20" customFormat="1">
      <c r="C163" s="7"/>
    </row>
    <row r="164" spans="3:3" s="20" customFormat="1">
      <c r="C164" s="7"/>
    </row>
    <row r="165" spans="3:3" s="20" customFormat="1">
      <c r="C165" s="7"/>
    </row>
    <row r="166" spans="3:3" s="20" customFormat="1">
      <c r="C166" s="7"/>
    </row>
    <row r="167" spans="3:3" s="20" customFormat="1">
      <c r="C167" s="7"/>
    </row>
    <row r="168" spans="3:3" s="20" customFormat="1">
      <c r="C168" s="7"/>
    </row>
    <row r="169" spans="3:3" s="20" customFormat="1">
      <c r="C169" s="7"/>
    </row>
    <row r="170" spans="3:3" s="20" customFormat="1">
      <c r="C170" s="7"/>
    </row>
    <row r="171" spans="3:3" s="20" customFormat="1">
      <c r="C171" s="7"/>
    </row>
    <row r="172" spans="3:3" s="20" customFormat="1">
      <c r="C172" s="7"/>
    </row>
    <row r="173" spans="3:3" s="20" customFormat="1">
      <c r="C173" s="7"/>
    </row>
    <row r="174" spans="3:3" s="20" customFormat="1">
      <c r="C174" s="7"/>
    </row>
    <row r="175" spans="3:3" s="20" customFormat="1">
      <c r="C175" s="7"/>
    </row>
    <row r="176" spans="3:3" s="20" customFormat="1">
      <c r="C176" s="7"/>
    </row>
    <row r="177" spans="3:3" s="20" customFormat="1">
      <c r="C177" s="7"/>
    </row>
    <row r="178" spans="3:3" s="20" customFormat="1">
      <c r="C178" s="7"/>
    </row>
    <row r="179" spans="3:3" s="20" customFormat="1">
      <c r="C179" s="7"/>
    </row>
    <row r="180" spans="3:3" s="20" customFormat="1">
      <c r="C180" s="7"/>
    </row>
    <row r="181" spans="3:3" s="20" customFormat="1">
      <c r="C181" s="7"/>
    </row>
    <row r="182" spans="3:3" s="20" customFormat="1">
      <c r="C182" s="7"/>
    </row>
    <row r="183" spans="3:3" s="20" customFormat="1">
      <c r="C183" s="7"/>
    </row>
    <row r="184" spans="3:3" s="20" customFormat="1">
      <c r="C184" s="7"/>
    </row>
    <row r="185" spans="3:3" s="20" customFormat="1">
      <c r="C185" s="7"/>
    </row>
    <row r="186" spans="3:3" s="20" customFormat="1">
      <c r="C186" s="7"/>
    </row>
    <row r="187" spans="3:3" s="20" customFormat="1">
      <c r="C187" s="7"/>
    </row>
    <row r="188" spans="3:3" s="20" customFormat="1">
      <c r="C188" s="7"/>
    </row>
    <row r="189" spans="3:3" s="20" customFormat="1">
      <c r="C189" s="7"/>
    </row>
    <row r="190" spans="3:3" s="20" customFormat="1">
      <c r="C190" s="7"/>
    </row>
    <row r="191" spans="3:3" s="20" customFormat="1">
      <c r="C191" s="7"/>
    </row>
    <row r="192" spans="3:3" s="20" customFormat="1">
      <c r="C192" s="7"/>
    </row>
    <row r="193" spans="3:3" s="20" customFormat="1">
      <c r="C193" s="7"/>
    </row>
    <row r="194" spans="3:3" s="20" customFormat="1">
      <c r="C194" s="7"/>
    </row>
    <row r="195" spans="3:3" s="20" customFormat="1">
      <c r="C195" s="7"/>
    </row>
    <row r="196" spans="3:3" s="20" customFormat="1">
      <c r="C196" s="7"/>
    </row>
    <row r="197" spans="3:3" s="20" customFormat="1">
      <c r="C197" s="7"/>
    </row>
    <row r="198" spans="3:3" s="20" customFormat="1">
      <c r="C198" s="7"/>
    </row>
    <row r="199" spans="3:3" s="20" customFormat="1">
      <c r="C199" s="7"/>
    </row>
    <row r="200" spans="3:3" s="20" customFormat="1">
      <c r="C200" s="7"/>
    </row>
    <row r="201" spans="3:3" s="20" customFormat="1">
      <c r="C201" s="7"/>
    </row>
    <row r="202" spans="3:3" s="20" customFormat="1">
      <c r="C202" s="7"/>
    </row>
    <row r="203" spans="3:3" s="20" customFormat="1">
      <c r="C203" s="7"/>
    </row>
    <row r="204" spans="3:3" s="20" customFormat="1">
      <c r="C204" s="7"/>
    </row>
    <row r="205" spans="3:3" s="20" customFormat="1">
      <c r="C205" s="7"/>
    </row>
    <row r="206" spans="3:3" s="20" customFormat="1">
      <c r="C206" s="7"/>
    </row>
    <row r="207" spans="3:3" s="20" customFormat="1">
      <c r="C207" s="7"/>
    </row>
    <row r="208" spans="3:3" s="20" customFormat="1">
      <c r="C208" s="7"/>
    </row>
    <row r="209" spans="3:3" s="20" customFormat="1">
      <c r="C209" s="7"/>
    </row>
    <row r="210" spans="3:3" s="20" customFormat="1">
      <c r="C210" s="7"/>
    </row>
    <row r="211" spans="3:3" s="20" customFormat="1">
      <c r="C211" s="7"/>
    </row>
    <row r="212" spans="3:3" s="20" customFormat="1">
      <c r="C212" s="7"/>
    </row>
    <row r="213" spans="3:3" s="20" customFormat="1">
      <c r="C213" s="7"/>
    </row>
    <row r="214" spans="3:3" s="20" customFormat="1">
      <c r="C214" s="7"/>
    </row>
    <row r="215" spans="3:3" s="20" customFormat="1">
      <c r="C215" s="7"/>
    </row>
    <row r="216" spans="3:3" s="20" customFormat="1">
      <c r="C216" s="7"/>
    </row>
    <row r="217" spans="3:3" s="20" customFormat="1">
      <c r="C217" s="7"/>
    </row>
    <row r="218" spans="3:3" s="20" customFormat="1">
      <c r="C218" s="7"/>
    </row>
    <row r="219" spans="3:3" s="20" customFormat="1">
      <c r="C219" s="7"/>
    </row>
    <row r="220" spans="3:3" s="20" customFormat="1">
      <c r="C220" s="7"/>
    </row>
    <row r="221" spans="3:3" s="20" customFormat="1">
      <c r="C221" s="7"/>
    </row>
    <row r="222" spans="3:3" s="20" customFormat="1">
      <c r="C222" s="7"/>
    </row>
    <row r="223" spans="3:3" s="20" customFormat="1">
      <c r="C223" s="7"/>
    </row>
    <row r="224" spans="3:3" s="20" customFormat="1">
      <c r="C224" s="7"/>
    </row>
    <row r="225" spans="3:3" s="20" customFormat="1">
      <c r="C225" s="7"/>
    </row>
    <row r="226" spans="3:3" s="20" customFormat="1">
      <c r="C226" s="7"/>
    </row>
    <row r="227" spans="3:3" s="20" customFormat="1">
      <c r="C227" s="7"/>
    </row>
    <row r="228" spans="3:3" s="20" customFormat="1">
      <c r="C228" s="7"/>
    </row>
    <row r="229" spans="3:3" s="20" customFormat="1">
      <c r="C229" s="7"/>
    </row>
    <row r="230" spans="3:3" s="20" customFormat="1">
      <c r="C230" s="7"/>
    </row>
    <row r="231" spans="3:3" s="20" customFormat="1">
      <c r="C231" s="7"/>
    </row>
    <row r="232" spans="3:3" s="20" customFormat="1">
      <c r="C232" s="7"/>
    </row>
    <row r="233" spans="3:3" s="20" customFormat="1">
      <c r="C233" s="7"/>
    </row>
    <row r="234" spans="3:3" s="20" customFormat="1">
      <c r="C234" s="7"/>
    </row>
    <row r="235" spans="3:3" s="20" customFormat="1">
      <c r="C235" s="7"/>
    </row>
    <row r="236" spans="3:3" s="20" customFormat="1">
      <c r="C236" s="7"/>
    </row>
    <row r="237" spans="3:3" s="20" customFormat="1">
      <c r="C237" s="7"/>
    </row>
    <row r="238" spans="3:3" s="20" customFormat="1">
      <c r="C238" s="7"/>
    </row>
    <row r="239" spans="3:3" s="20" customFormat="1">
      <c r="C239" s="7"/>
    </row>
    <row r="240" spans="3:3" s="20" customFormat="1">
      <c r="C240" s="7"/>
    </row>
    <row r="241" spans="3:3" s="20" customFormat="1">
      <c r="C241" s="7"/>
    </row>
    <row r="242" spans="3:3" s="20" customFormat="1">
      <c r="C242" s="7"/>
    </row>
    <row r="243" spans="3:3" s="20" customFormat="1">
      <c r="C243" s="7"/>
    </row>
    <row r="244" spans="3:3" s="20" customFormat="1">
      <c r="C244" s="7"/>
    </row>
    <row r="245" spans="3:3" s="20" customFormat="1">
      <c r="C245" s="7"/>
    </row>
    <row r="246" spans="3:3" s="20" customFormat="1">
      <c r="C246" s="7"/>
    </row>
    <row r="247" spans="3:3" s="20" customFormat="1">
      <c r="C247" s="7"/>
    </row>
    <row r="248" spans="3:3" s="20" customFormat="1">
      <c r="C248" s="7"/>
    </row>
    <row r="249" spans="3:3" s="20" customFormat="1">
      <c r="C249" s="7"/>
    </row>
    <row r="250" spans="3:3" s="20" customFormat="1">
      <c r="C250" s="7"/>
    </row>
    <row r="251" spans="3:3" s="20" customFormat="1">
      <c r="C251" s="7"/>
    </row>
    <row r="252" spans="3:3" s="20" customFormat="1">
      <c r="C252" s="7"/>
    </row>
    <row r="253" spans="3:3" s="20" customFormat="1">
      <c r="C253" s="7"/>
    </row>
    <row r="254" spans="3:3" s="20" customFormat="1">
      <c r="C254" s="7"/>
    </row>
    <row r="255" spans="3:3" s="20" customFormat="1">
      <c r="C255" s="7"/>
    </row>
    <row r="256" spans="3:3" s="20" customFormat="1">
      <c r="C256" s="7"/>
    </row>
    <row r="257" spans="3:3" s="20" customFormat="1">
      <c r="C257" s="7"/>
    </row>
    <row r="258" spans="3:3" s="20" customFormat="1">
      <c r="C258" s="7"/>
    </row>
    <row r="259" spans="3:3" s="20" customFormat="1">
      <c r="C259" s="7"/>
    </row>
    <row r="260" spans="3:3" s="20" customFormat="1">
      <c r="C260" s="7"/>
    </row>
    <row r="261" spans="3:3" s="20" customFormat="1">
      <c r="C261" s="7"/>
    </row>
    <row r="262" spans="3:3" s="20" customFormat="1">
      <c r="C262" s="7"/>
    </row>
    <row r="263" spans="3:3" s="20" customFormat="1">
      <c r="C263" s="7"/>
    </row>
    <row r="264" spans="3:3" s="20" customFormat="1">
      <c r="C264" s="7"/>
    </row>
    <row r="265" spans="3:3" s="20" customFormat="1">
      <c r="C265" s="7"/>
    </row>
    <row r="266" spans="3:3" s="20" customFormat="1">
      <c r="C266" s="7"/>
    </row>
    <row r="267" spans="3:3" s="20" customFormat="1">
      <c r="C267" s="7"/>
    </row>
    <row r="268" spans="3:3" s="20" customFormat="1">
      <c r="C268" s="7"/>
    </row>
    <row r="269" spans="3:3" s="20" customFormat="1">
      <c r="C269" s="7"/>
    </row>
    <row r="270" spans="3:3" s="20" customFormat="1">
      <c r="C270" s="7"/>
    </row>
    <row r="271" spans="3:3" s="20" customFormat="1">
      <c r="C271" s="7"/>
    </row>
    <row r="272" spans="3:3" s="20" customFormat="1">
      <c r="C272" s="7"/>
    </row>
    <row r="273" spans="3:3" s="20" customFormat="1">
      <c r="C273" s="7"/>
    </row>
    <row r="274" spans="3:3" s="20" customFormat="1">
      <c r="C274" s="7"/>
    </row>
    <row r="275" spans="3:3" s="20" customFormat="1">
      <c r="C275" s="7"/>
    </row>
    <row r="276" spans="3:3" s="20" customFormat="1">
      <c r="C276" s="7"/>
    </row>
    <row r="277" spans="3:3" s="20" customFormat="1">
      <c r="C277" s="7"/>
    </row>
    <row r="278" spans="3:3" s="20" customFormat="1">
      <c r="C278" s="7"/>
    </row>
    <row r="279" spans="3:3" s="20" customFormat="1">
      <c r="C279" s="7"/>
    </row>
    <row r="280" spans="3:3" s="20" customFormat="1">
      <c r="C280" s="7"/>
    </row>
    <row r="281" spans="3:3" s="20" customFormat="1">
      <c r="C281" s="7"/>
    </row>
    <row r="282" spans="3:3" s="20" customFormat="1">
      <c r="C282" s="7"/>
    </row>
    <row r="283" spans="3:3" s="20" customFormat="1">
      <c r="C283" s="7"/>
    </row>
  </sheetData>
  <sheetProtection formatColumns="0" formatRows="0" insertRows="0"/>
  <mergeCells count="21">
    <mergeCell ref="M115:M116"/>
    <mergeCell ref="N115:N116"/>
    <mergeCell ref="K115:K116"/>
    <mergeCell ref="L115:L116"/>
    <mergeCell ref="A8:A9"/>
    <mergeCell ref="E8:E9"/>
    <mergeCell ref="A28:A29"/>
    <mergeCell ref="E28:E29"/>
    <mergeCell ref="F115:F116"/>
    <mergeCell ref="A3:I3"/>
    <mergeCell ref="G115:G116"/>
    <mergeCell ref="J115:J116"/>
    <mergeCell ref="B115:B116"/>
    <mergeCell ref="A115:A116"/>
    <mergeCell ref="D115:D116"/>
    <mergeCell ref="E115:E116"/>
    <mergeCell ref="A56:A57"/>
    <mergeCell ref="E56:E57"/>
    <mergeCell ref="A96:A97"/>
    <mergeCell ref="H115:H116"/>
    <mergeCell ref="I115:I116"/>
  </mergeCells>
  <phoneticPr fontId="17" type="noConversion"/>
  <dataValidations count="2">
    <dataValidation type="list" allowBlank="1" showInputMessage="1" showErrorMessage="1" sqref="C91:C93 C87 B92:B93 E92:E93">
      <formula1>"Ja,Nein"</formula1>
    </dataValidation>
    <dataValidation type="list" allowBlank="1" showInputMessage="1" showErrorMessage="1" sqref="B87 B91 E87 E91">
      <formula1>"bitte wählen,Ja,Nein"</formula1>
    </dataValidation>
  </dataValidations>
  <pageMargins left="0.51181102362204722" right="0.31496062992125984" top="0.39370078740157483" bottom="0.27559055118110237" header="0.19685039370078741" footer="0.15748031496062992"/>
  <pageSetup paperSize="9" scale="26" orientation="landscape" r:id="rId1"/>
  <headerFooter alignWithMargins="0">
    <oddFooter>&amp;L&amp;8&amp;D&amp;C &amp;R&amp;8&amp;A - &amp;F</oddFooter>
  </headerFooter>
  <rowBreaks count="1" manualBreakCount="1">
    <brk id="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66FFFF"/>
    <pageSetUpPr fitToPage="1"/>
  </sheetPr>
  <dimension ref="A1:EX317"/>
  <sheetViews>
    <sheetView zoomScale="70" zoomScaleNormal="70" zoomScaleSheetLayoutView="80" workbookViewId="0">
      <pane ySplit="1" topLeftCell="A2" activePane="bottomLeft" state="frozen"/>
      <selection activeCell="A14" sqref="A14"/>
      <selection pane="bottomLeft"/>
    </sheetView>
  </sheetViews>
  <sheetFormatPr baseColWidth="10" defaultColWidth="11.44140625" defaultRowHeight="15"/>
  <cols>
    <col min="1" max="3" width="46.44140625" style="97" customWidth="1"/>
    <col min="4" max="8" width="29.33203125" style="97" customWidth="1"/>
    <col min="9" max="9" width="30.88671875" style="78" customWidth="1"/>
    <col min="10" max="11" width="28.44140625" style="78" customWidth="1"/>
    <col min="12" max="13" width="28.6640625" style="78" customWidth="1"/>
    <col min="14" max="14" width="40.5546875" style="78" customWidth="1"/>
    <col min="15" max="15" width="25.5546875" style="78" customWidth="1"/>
    <col min="16" max="16" width="26.6640625" style="78" customWidth="1"/>
    <col min="17" max="23" width="11.44140625" style="78"/>
    <col min="24" max="16384" width="11.44140625" style="97"/>
  </cols>
  <sheetData>
    <row r="1" spans="1:32" s="76" customFormat="1" ht="17.399999999999999">
      <c r="A1" s="76" t="s">
        <v>190</v>
      </c>
      <c r="I1" s="77"/>
    </row>
    <row r="2" spans="1:32" s="78" customFormat="1"/>
    <row r="3" spans="1:32" s="78" customFormat="1"/>
    <row r="4" spans="1:32" s="20" customFormat="1" ht="15.6">
      <c r="A4" s="8" t="s">
        <v>85</v>
      </c>
      <c r="B4" s="19"/>
      <c r="C4" s="19"/>
      <c r="D4" s="19"/>
      <c r="E4" s="19"/>
      <c r="F4" s="19"/>
      <c r="G4" s="22"/>
      <c r="H4" s="7"/>
      <c r="I4" s="38"/>
      <c r="J4" s="7"/>
      <c r="K4" s="7"/>
      <c r="L4" s="7"/>
      <c r="M4" s="7"/>
      <c r="N4" s="7"/>
      <c r="O4" s="7"/>
      <c r="P4" s="7"/>
      <c r="Q4" s="7"/>
      <c r="R4" s="7"/>
      <c r="S4" s="7"/>
      <c r="T4" s="7"/>
      <c r="U4" s="7"/>
      <c r="V4" s="7"/>
      <c r="W4" s="7"/>
      <c r="X4" s="7"/>
      <c r="Y4" s="7"/>
      <c r="Z4" s="7"/>
      <c r="AA4" s="7"/>
      <c r="AB4" s="7"/>
      <c r="AC4" s="7"/>
      <c r="AD4" s="7"/>
      <c r="AE4" s="7"/>
      <c r="AF4" s="7"/>
    </row>
    <row r="5" spans="1:32" s="20" customFormat="1">
      <c r="A5" s="79"/>
      <c r="B5" s="19"/>
      <c r="C5" s="19"/>
      <c r="D5" s="19"/>
      <c r="E5" s="19"/>
      <c r="F5" s="19"/>
      <c r="G5" s="22"/>
      <c r="H5" s="7"/>
      <c r="I5" s="38"/>
      <c r="J5" s="7"/>
      <c r="K5" s="7"/>
      <c r="L5" s="7"/>
      <c r="M5" s="7"/>
      <c r="N5" s="7"/>
      <c r="O5" s="7"/>
      <c r="P5" s="7"/>
      <c r="Q5" s="7"/>
      <c r="R5" s="7"/>
      <c r="S5" s="7"/>
      <c r="T5" s="7"/>
      <c r="U5" s="7"/>
      <c r="V5" s="7"/>
      <c r="W5" s="7"/>
      <c r="X5" s="7"/>
      <c r="Y5" s="7"/>
      <c r="Z5" s="7"/>
      <c r="AA5" s="7"/>
      <c r="AB5" s="7"/>
      <c r="AC5" s="7"/>
      <c r="AD5" s="7"/>
      <c r="AE5" s="7"/>
      <c r="AF5" s="7"/>
    </row>
    <row r="6" spans="1:32" s="9" customFormat="1" ht="15.6">
      <c r="A6" s="772" t="s">
        <v>33</v>
      </c>
      <c r="B6" s="773"/>
      <c r="C6" s="774"/>
      <c r="D6" s="770" t="s">
        <v>37</v>
      </c>
      <c r="E6" s="763" t="s">
        <v>86</v>
      </c>
      <c r="F6" s="763" t="s">
        <v>41</v>
      </c>
      <c r="G6" s="80"/>
    </row>
    <row r="7" spans="1:32" s="9" customFormat="1" ht="15.6">
      <c r="A7" s="763" t="s">
        <v>34</v>
      </c>
      <c r="B7" s="763" t="s">
        <v>87</v>
      </c>
      <c r="C7" s="763" t="s">
        <v>88</v>
      </c>
      <c r="D7" s="771"/>
      <c r="E7" s="764"/>
      <c r="F7" s="764"/>
      <c r="G7" s="74"/>
    </row>
    <row r="8" spans="1:32" s="9" customFormat="1" ht="15.6">
      <c r="A8" s="769"/>
      <c r="B8" s="769"/>
      <c r="C8" s="769"/>
      <c r="D8" s="81" t="s">
        <v>35</v>
      </c>
      <c r="E8" s="81"/>
      <c r="F8" s="81" t="s">
        <v>35</v>
      </c>
      <c r="G8" s="82"/>
    </row>
    <row r="9" spans="1:32" s="78" customFormat="1">
      <c r="A9" s="434" t="s">
        <v>1</v>
      </c>
      <c r="B9" s="435" t="s">
        <v>1</v>
      </c>
      <c r="C9" s="435" t="s">
        <v>1</v>
      </c>
      <c r="D9" s="436"/>
      <c r="E9" s="443"/>
      <c r="F9" s="254">
        <f t="shared" ref="F9:F14" si="0">IF(D9="Zeile einfügbar",0,D9*E9)</f>
        <v>0</v>
      </c>
      <c r="G9" s="83"/>
      <c r="H9" s="84"/>
    </row>
    <row r="10" spans="1:32" s="78" customFormat="1">
      <c r="A10" s="434" t="s">
        <v>1</v>
      </c>
      <c r="B10" s="435" t="s">
        <v>1</v>
      </c>
      <c r="C10" s="435" t="s">
        <v>1</v>
      </c>
      <c r="D10" s="437"/>
      <c r="E10" s="443"/>
      <c r="F10" s="254">
        <f t="shared" si="0"/>
        <v>0</v>
      </c>
      <c r="G10" s="83"/>
      <c r="H10" s="84"/>
    </row>
    <row r="11" spans="1:32" s="78" customFormat="1">
      <c r="A11" s="434" t="s">
        <v>1</v>
      </c>
      <c r="B11" s="435" t="s">
        <v>1</v>
      </c>
      <c r="C11" s="435" t="s">
        <v>1</v>
      </c>
      <c r="D11" s="437"/>
      <c r="E11" s="443"/>
      <c r="F11" s="254">
        <f t="shared" si="0"/>
        <v>0</v>
      </c>
      <c r="G11" s="83"/>
      <c r="H11" s="84"/>
    </row>
    <row r="12" spans="1:32" s="78" customFormat="1">
      <c r="A12" s="434" t="s">
        <v>1</v>
      </c>
      <c r="B12" s="435" t="s">
        <v>1</v>
      </c>
      <c r="C12" s="435" t="s">
        <v>1</v>
      </c>
      <c r="D12" s="437"/>
      <c r="E12" s="444"/>
      <c r="F12" s="254">
        <f t="shared" si="0"/>
        <v>0</v>
      </c>
      <c r="G12" s="83"/>
      <c r="H12" s="84"/>
    </row>
    <row r="13" spans="1:32" s="78" customFormat="1">
      <c r="A13" s="434" t="s">
        <v>1</v>
      </c>
      <c r="B13" s="435" t="s">
        <v>1</v>
      </c>
      <c r="C13" s="435" t="s">
        <v>1</v>
      </c>
      <c r="D13" s="437"/>
      <c r="E13" s="445"/>
      <c r="F13" s="254">
        <f t="shared" si="0"/>
        <v>0</v>
      </c>
      <c r="G13" s="85"/>
      <c r="H13" s="86"/>
    </row>
    <row r="14" spans="1:32" s="78" customFormat="1">
      <c r="A14" s="434" t="s">
        <v>1</v>
      </c>
      <c r="B14" s="435" t="s">
        <v>1</v>
      </c>
      <c r="C14" s="435" t="s">
        <v>1</v>
      </c>
      <c r="D14" s="438" t="s">
        <v>19</v>
      </c>
      <c r="E14" s="446"/>
      <c r="F14" s="254">
        <f t="shared" si="0"/>
        <v>0</v>
      </c>
      <c r="G14" s="85"/>
      <c r="H14" s="86"/>
    </row>
    <row r="15" spans="1:32" s="9" customFormat="1" ht="15.6">
      <c r="A15" s="87" t="s">
        <v>36</v>
      </c>
      <c r="B15" s="88"/>
      <c r="C15" s="88"/>
      <c r="D15" s="89"/>
      <c r="E15" s="263"/>
      <c r="F15" s="255">
        <f>SUM(F9:F14)</f>
        <v>0</v>
      </c>
      <c r="G15" s="90"/>
      <c r="H15" s="90"/>
    </row>
    <row r="16" spans="1:32" s="9" customFormat="1" ht="15.6">
      <c r="A16" s="91"/>
      <c r="B16" s="92"/>
      <c r="C16" s="92"/>
      <c r="D16" s="93"/>
      <c r="E16" s="90"/>
      <c r="F16" s="90"/>
      <c r="G16" s="90"/>
      <c r="H16" s="90"/>
    </row>
    <row r="17" spans="1:105" s="78" customFormat="1"/>
    <row r="18" spans="1:105" s="78" customFormat="1" ht="15.6">
      <c r="A18" s="8" t="s">
        <v>89</v>
      </c>
    </row>
    <row r="19" spans="1:105" s="78" customFormat="1">
      <c r="A19" s="79"/>
    </row>
    <row r="20" spans="1:105" ht="15.75" customHeight="1">
      <c r="A20" s="765" t="s">
        <v>33</v>
      </c>
      <c r="B20" s="766"/>
      <c r="C20" s="43"/>
      <c r="D20" s="43"/>
      <c r="E20" s="43"/>
      <c r="F20" s="767" t="s">
        <v>90</v>
      </c>
      <c r="G20" s="767" t="s">
        <v>91</v>
      </c>
      <c r="H20" s="763" t="s">
        <v>41</v>
      </c>
      <c r="J20" s="94"/>
      <c r="K20" s="95"/>
      <c r="L20" s="96"/>
      <c r="M20" s="96"/>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row>
    <row r="21" spans="1:105" ht="15.6">
      <c r="A21" s="763" t="s">
        <v>34</v>
      </c>
      <c r="B21" s="763" t="s">
        <v>87</v>
      </c>
      <c r="C21" s="98" t="s">
        <v>38</v>
      </c>
      <c r="D21" s="98" t="s">
        <v>39</v>
      </c>
      <c r="E21" s="98" t="s">
        <v>40</v>
      </c>
      <c r="F21" s="768"/>
      <c r="G21" s="768"/>
      <c r="H21" s="764"/>
      <c r="K21" s="99"/>
      <c r="L21" s="100"/>
      <c r="M21" s="100"/>
      <c r="T21" s="97"/>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row>
    <row r="22" spans="1:105" s="78" customFormat="1" ht="15.6">
      <c r="A22" s="769"/>
      <c r="B22" s="769"/>
      <c r="C22" s="101"/>
      <c r="D22" s="101"/>
      <c r="E22" s="102"/>
      <c r="F22" s="101" t="s">
        <v>35</v>
      </c>
      <c r="G22" s="101"/>
      <c r="H22" s="101" t="s">
        <v>35</v>
      </c>
      <c r="K22" s="103"/>
      <c r="L22" s="103"/>
      <c r="M22" s="103"/>
    </row>
    <row r="23" spans="1:105" s="86" customFormat="1">
      <c r="A23" s="434" t="s">
        <v>1</v>
      </c>
      <c r="B23" s="435" t="s">
        <v>1</v>
      </c>
      <c r="C23" s="415"/>
      <c r="D23" s="415" t="s">
        <v>1</v>
      </c>
      <c r="E23" s="439"/>
      <c r="F23" s="440"/>
      <c r="G23" s="447"/>
      <c r="H23" s="256">
        <f t="shared" ref="H23:H32" si="1">F23*G23</f>
        <v>0</v>
      </c>
      <c r="J23" s="104"/>
      <c r="K23" s="105"/>
      <c r="L23" s="105"/>
      <c r="M23" s="105"/>
    </row>
    <row r="24" spans="1:105" s="106" customFormat="1">
      <c r="A24" s="434" t="s">
        <v>1</v>
      </c>
      <c r="B24" s="435" t="s">
        <v>1</v>
      </c>
      <c r="C24" s="415"/>
      <c r="D24" s="415" t="s">
        <v>1</v>
      </c>
      <c r="E24" s="439"/>
      <c r="F24" s="415"/>
      <c r="G24" s="448"/>
      <c r="H24" s="257">
        <f t="shared" si="1"/>
        <v>0</v>
      </c>
      <c r="J24" s="107"/>
      <c r="K24" s="108"/>
      <c r="L24" s="108"/>
      <c r="M24" s="108"/>
    </row>
    <row r="25" spans="1:105" s="106" customFormat="1">
      <c r="A25" s="434" t="s">
        <v>1</v>
      </c>
      <c r="B25" s="435" t="s">
        <v>1</v>
      </c>
      <c r="C25" s="415"/>
      <c r="D25" s="415" t="s">
        <v>1</v>
      </c>
      <c r="E25" s="439"/>
      <c r="F25" s="415"/>
      <c r="G25" s="448"/>
      <c r="H25" s="257">
        <f t="shared" si="1"/>
        <v>0</v>
      </c>
      <c r="J25" s="109"/>
      <c r="K25" s="108"/>
      <c r="L25" s="108"/>
      <c r="M25" s="108"/>
    </row>
    <row r="26" spans="1:105" s="106" customFormat="1">
      <c r="A26" s="434" t="s">
        <v>1</v>
      </c>
      <c r="B26" s="435" t="s">
        <v>1</v>
      </c>
      <c r="C26" s="415"/>
      <c r="D26" s="415" t="s">
        <v>1</v>
      </c>
      <c r="E26" s="439"/>
      <c r="F26" s="415"/>
      <c r="G26" s="448"/>
      <c r="H26" s="257">
        <f t="shared" ref="H26:H29" si="2">F26*G26</f>
        <v>0</v>
      </c>
      <c r="J26" s="109"/>
      <c r="K26" s="108"/>
      <c r="L26" s="108"/>
      <c r="M26" s="108"/>
    </row>
    <row r="27" spans="1:105" s="106" customFormat="1">
      <c r="A27" s="434" t="s">
        <v>1</v>
      </c>
      <c r="B27" s="435" t="s">
        <v>1</v>
      </c>
      <c r="C27" s="415"/>
      <c r="D27" s="415" t="s">
        <v>1</v>
      </c>
      <c r="E27" s="439"/>
      <c r="F27" s="415"/>
      <c r="G27" s="448"/>
      <c r="H27" s="257">
        <f t="shared" si="2"/>
        <v>0</v>
      </c>
      <c r="J27" s="109"/>
      <c r="K27" s="108"/>
      <c r="L27" s="108"/>
      <c r="M27" s="108"/>
    </row>
    <row r="28" spans="1:105" s="106" customFormat="1">
      <c r="A28" s="434" t="s">
        <v>1</v>
      </c>
      <c r="B28" s="435" t="s">
        <v>1</v>
      </c>
      <c r="C28" s="415"/>
      <c r="D28" s="415" t="s">
        <v>1</v>
      </c>
      <c r="E28" s="439"/>
      <c r="F28" s="415"/>
      <c r="G28" s="448"/>
      <c r="H28" s="257">
        <f t="shared" si="2"/>
        <v>0</v>
      </c>
      <c r="J28" s="109"/>
      <c r="K28" s="108"/>
      <c r="L28" s="108"/>
      <c r="M28" s="108"/>
    </row>
    <row r="29" spans="1:105" s="106" customFormat="1">
      <c r="A29" s="434" t="s">
        <v>1</v>
      </c>
      <c r="B29" s="435" t="s">
        <v>1</v>
      </c>
      <c r="C29" s="415"/>
      <c r="D29" s="415" t="s">
        <v>1</v>
      </c>
      <c r="E29" s="439"/>
      <c r="F29" s="415"/>
      <c r="G29" s="448"/>
      <c r="H29" s="257">
        <f t="shared" si="2"/>
        <v>0</v>
      </c>
      <c r="J29" s="109"/>
      <c r="K29" s="108"/>
      <c r="L29" s="108"/>
      <c r="M29" s="108"/>
    </row>
    <row r="30" spans="1:105" s="110" customFormat="1">
      <c r="A30" s="434" t="s">
        <v>1</v>
      </c>
      <c r="B30" s="435" t="s">
        <v>1</v>
      </c>
      <c r="C30" s="415"/>
      <c r="D30" s="415" t="s">
        <v>1</v>
      </c>
      <c r="E30" s="439"/>
      <c r="F30" s="441"/>
      <c r="G30" s="447"/>
      <c r="H30" s="256">
        <f t="shared" si="1"/>
        <v>0</v>
      </c>
      <c r="I30" s="86"/>
      <c r="J30" s="109"/>
      <c r="K30" s="108"/>
      <c r="L30" s="108"/>
      <c r="M30" s="108"/>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row>
    <row r="31" spans="1:105" s="110" customFormat="1">
      <c r="A31" s="434" t="s">
        <v>1</v>
      </c>
      <c r="B31" s="435" t="s">
        <v>1</v>
      </c>
      <c r="C31" s="415"/>
      <c r="D31" s="415" t="s">
        <v>1</v>
      </c>
      <c r="E31" s="439"/>
      <c r="F31" s="441"/>
      <c r="G31" s="447"/>
      <c r="H31" s="256">
        <f t="shared" si="1"/>
        <v>0</v>
      </c>
      <c r="I31" s="86"/>
      <c r="J31" s="104"/>
      <c r="K31" s="108"/>
      <c r="L31" s="108"/>
      <c r="M31" s="108"/>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row>
    <row r="32" spans="1:105" s="110" customFormat="1">
      <c r="A32" s="434" t="s">
        <v>1</v>
      </c>
      <c r="B32" s="435" t="s">
        <v>1</v>
      </c>
      <c r="C32" s="415"/>
      <c r="D32" s="415" t="s">
        <v>1</v>
      </c>
      <c r="E32" s="439" t="s">
        <v>19</v>
      </c>
      <c r="F32" s="442"/>
      <c r="G32" s="449"/>
      <c r="H32" s="258">
        <f t="shared" si="1"/>
        <v>0</v>
      </c>
      <c r="I32" s="86"/>
      <c r="J32" s="109"/>
      <c r="K32" s="108"/>
      <c r="L32" s="108"/>
      <c r="M32" s="108"/>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row>
    <row r="33" spans="1:154" s="112" customFormat="1" ht="15.6">
      <c r="A33" s="87" t="s">
        <v>36</v>
      </c>
      <c r="B33" s="88"/>
      <c r="C33" s="89"/>
      <c r="D33" s="111"/>
      <c r="E33" s="111"/>
      <c r="F33" s="111"/>
      <c r="G33" s="264"/>
      <c r="H33" s="255">
        <f>SUM(H23:H32)</f>
        <v>0</v>
      </c>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row>
    <row r="34" spans="1:154" s="112" customFormat="1" ht="15.6">
      <c r="A34" s="91"/>
      <c r="B34" s="92"/>
      <c r="C34" s="92"/>
      <c r="D34" s="93"/>
      <c r="E34" s="90"/>
      <c r="F34" s="90"/>
      <c r="G34" s="90"/>
      <c r="H34" s="90"/>
      <c r="I34" s="9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row>
    <row r="35" spans="1:154">
      <c r="A35" s="78"/>
      <c r="B35" s="78"/>
      <c r="C35" s="78"/>
      <c r="D35" s="78"/>
      <c r="E35" s="78"/>
      <c r="F35" s="78"/>
      <c r="G35" s="78"/>
      <c r="H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row>
    <row r="36" spans="1:154">
      <c r="A36" s="78"/>
      <c r="B36" s="78"/>
      <c r="C36" s="78"/>
      <c r="D36" s="78"/>
      <c r="E36" s="78"/>
      <c r="F36" s="78"/>
      <c r="G36" s="78"/>
      <c r="H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row>
    <row r="37" spans="1:154">
      <c r="A37" s="78"/>
      <c r="B37" s="78"/>
      <c r="C37" s="78"/>
      <c r="D37" s="78"/>
      <c r="E37" s="78"/>
      <c r="F37" s="78"/>
      <c r="G37" s="78"/>
      <c r="H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row>
    <row r="38" spans="1:154">
      <c r="A38" s="78"/>
      <c r="B38" s="78"/>
      <c r="C38" s="78"/>
      <c r="D38" s="78"/>
      <c r="E38" s="78"/>
      <c r="F38" s="78"/>
      <c r="G38" s="78"/>
      <c r="H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row>
    <row r="39" spans="1:154">
      <c r="A39" s="78"/>
      <c r="B39" s="78"/>
      <c r="C39" s="78"/>
      <c r="D39" s="78"/>
      <c r="E39" s="78"/>
      <c r="F39" s="78"/>
      <c r="G39" s="78"/>
      <c r="H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row>
    <row r="40" spans="1:154">
      <c r="A40" s="78"/>
      <c r="B40" s="78"/>
      <c r="C40" s="78"/>
      <c r="D40" s="78"/>
      <c r="E40" s="78"/>
      <c r="F40" s="78"/>
      <c r="G40" s="78"/>
      <c r="H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row>
    <row r="41" spans="1:154" s="78" customFormat="1"/>
    <row r="42" spans="1:154" s="78" customFormat="1"/>
    <row r="43" spans="1:154" s="78" customFormat="1"/>
    <row r="44" spans="1:154" s="78" customFormat="1"/>
    <row r="45" spans="1:154" s="78" customFormat="1"/>
    <row r="46" spans="1:154" s="78" customFormat="1"/>
    <row r="47" spans="1:154" s="78" customFormat="1"/>
    <row r="48" spans="1:154" s="78" customFormat="1"/>
    <row r="49" spans="1:8" s="78" customFormat="1"/>
    <row r="50" spans="1:8" s="78" customFormat="1"/>
    <row r="51" spans="1:8" s="78" customFormat="1"/>
    <row r="52" spans="1:8" s="78" customFormat="1"/>
    <row r="53" spans="1:8" s="78" customFormat="1"/>
    <row r="54" spans="1:8" s="78" customFormat="1"/>
    <row r="55" spans="1:8" s="78" customFormat="1"/>
    <row r="56" spans="1:8">
      <c r="A56" s="78"/>
      <c r="B56" s="78"/>
      <c r="C56" s="78"/>
      <c r="D56" s="78"/>
      <c r="E56" s="78"/>
      <c r="F56" s="78"/>
      <c r="G56" s="78"/>
      <c r="H56" s="78"/>
    </row>
    <row r="57" spans="1:8">
      <c r="A57" s="78"/>
      <c r="B57" s="78"/>
      <c r="C57" s="78"/>
      <c r="D57" s="78"/>
      <c r="E57" s="78"/>
      <c r="F57" s="78"/>
      <c r="G57" s="78"/>
      <c r="H57" s="78"/>
    </row>
    <row r="58" spans="1:8">
      <c r="A58" s="78"/>
      <c r="B58" s="78"/>
      <c r="C58" s="78"/>
      <c r="D58" s="78"/>
      <c r="E58" s="78"/>
      <c r="F58" s="78"/>
      <c r="G58" s="78"/>
      <c r="H58" s="78"/>
    </row>
    <row r="59" spans="1:8">
      <c r="A59" s="78"/>
      <c r="B59" s="78"/>
      <c r="C59" s="78"/>
      <c r="D59" s="78"/>
      <c r="E59" s="78"/>
      <c r="F59" s="78"/>
      <c r="G59" s="78"/>
      <c r="H59" s="78"/>
    </row>
    <row r="60" spans="1:8">
      <c r="A60" s="78"/>
      <c r="B60" s="78"/>
      <c r="C60" s="78"/>
      <c r="D60" s="78"/>
      <c r="E60" s="78"/>
      <c r="F60" s="78"/>
      <c r="G60" s="78"/>
      <c r="H60" s="78"/>
    </row>
    <row r="61" spans="1:8">
      <c r="A61" s="78"/>
      <c r="B61" s="78"/>
      <c r="C61" s="78"/>
      <c r="D61" s="78"/>
      <c r="E61" s="78"/>
      <c r="F61" s="78"/>
      <c r="G61" s="78"/>
      <c r="H61" s="78"/>
    </row>
    <row r="62" spans="1:8">
      <c r="A62" s="78"/>
      <c r="B62" s="78"/>
      <c r="C62" s="78"/>
      <c r="D62" s="78"/>
      <c r="E62" s="78"/>
      <c r="F62" s="78"/>
      <c r="G62" s="78"/>
      <c r="H62" s="78"/>
    </row>
    <row r="63" spans="1:8">
      <c r="A63" s="78"/>
      <c r="B63" s="78"/>
      <c r="C63" s="78"/>
      <c r="D63" s="78"/>
      <c r="E63" s="78"/>
      <c r="F63" s="78"/>
      <c r="G63" s="78"/>
      <c r="H63" s="78"/>
    </row>
    <row r="64" spans="1:8">
      <c r="A64" s="78"/>
      <c r="B64" s="78"/>
      <c r="C64" s="78"/>
      <c r="D64" s="78"/>
      <c r="E64" s="78"/>
      <c r="F64" s="78"/>
      <c r="G64" s="78"/>
      <c r="H64" s="78"/>
    </row>
    <row r="65" spans="1:8">
      <c r="A65" s="78"/>
      <c r="B65" s="78"/>
      <c r="C65" s="78"/>
      <c r="D65" s="78"/>
      <c r="E65" s="78"/>
      <c r="F65" s="78"/>
      <c r="G65" s="78"/>
      <c r="H65" s="78"/>
    </row>
    <row r="66" spans="1:8">
      <c r="A66" s="78"/>
      <c r="B66" s="78"/>
      <c r="C66" s="78"/>
      <c r="D66" s="78"/>
      <c r="E66" s="78"/>
      <c r="F66" s="78"/>
      <c r="G66" s="78"/>
      <c r="H66" s="78"/>
    </row>
    <row r="67" spans="1:8">
      <c r="A67" s="78"/>
      <c r="B67" s="78"/>
      <c r="C67" s="78"/>
      <c r="D67" s="78"/>
      <c r="E67" s="78"/>
      <c r="F67" s="78"/>
      <c r="G67" s="78"/>
      <c r="H67" s="78"/>
    </row>
    <row r="68" spans="1:8">
      <c r="A68" s="78"/>
      <c r="B68" s="78"/>
      <c r="C68" s="78"/>
      <c r="D68" s="78"/>
      <c r="E68" s="78"/>
      <c r="F68" s="78"/>
      <c r="G68" s="78"/>
      <c r="H68" s="78"/>
    </row>
    <row r="69" spans="1:8">
      <c r="A69" s="78"/>
      <c r="B69" s="78"/>
      <c r="C69" s="78"/>
      <c r="D69" s="78"/>
      <c r="E69" s="78"/>
      <c r="F69" s="78"/>
      <c r="G69" s="78"/>
      <c r="H69" s="78"/>
    </row>
    <row r="70" spans="1:8">
      <c r="A70" s="78"/>
      <c r="B70" s="78"/>
      <c r="C70" s="78"/>
      <c r="D70" s="78"/>
      <c r="E70" s="78"/>
      <c r="F70" s="78"/>
      <c r="G70" s="78"/>
      <c r="H70" s="78"/>
    </row>
    <row r="71" spans="1:8">
      <c r="A71" s="78"/>
      <c r="B71" s="78"/>
      <c r="C71" s="78"/>
      <c r="D71" s="78"/>
      <c r="E71" s="78"/>
      <c r="F71" s="78"/>
      <c r="G71" s="78"/>
      <c r="H71" s="78"/>
    </row>
    <row r="72" spans="1:8">
      <c r="A72" s="78"/>
      <c r="B72" s="78"/>
      <c r="C72" s="78"/>
      <c r="D72" s="78"/>
      <c r="E72" s="78"/>
      <c r="F72" s="78"/>
      <c r="G72" s="78"/>
      <c r="H72" s="78"/>
    </row>
    <row r="73" spans="1:8">
      <c r="A73" s="78"/>
      <c r="B73" s="78"/>
      <c r="C73" s="78"/>
      <c r="D73" s="78"/>
      <c r="E73" s="78"/>
      <c r="F73" s="78"/>
      <c r="G73" s="78"/>
      <c r="H73" s="78"/>
    </row>
    <row r="74" spans="1:8">
      <c r="A74" s="78"/>
      <c r="B74" s="78"/>
      <c r="C74" s="78"/>
      <c r="D74" s="78"/>
      <c r="E74" s="78"/>
      <c r="F74" s="78"/>
      <c r="G74" s="78"/>
      <c r="H74" s="78"/>
    </row>
    <row r="75" spans="1:8">
      <c r="A75" s="78"/>
      <c r="B75" s="78"/>
      <c r="C75" s="78"/>
      <c r="D75" s="78"/>
      <c r="E75" s="78"/>
      <c r="F75" s="78"/>
      <c r="G75" s="78"/>
      <c r="H75" s="78"/>
    </row>
    <row r="76" spans="1:8">
      <c r="A76" s="78"/>
      <c r="B76" s="78"/>
      <c r="C76" s="78"/>
      <c r="D76" s="78"/>
      <c r="E76" s="78"/>
      <c r="F76" s="78"/>
      <c r="G76" s="78"/>
      <c r="H76" s="78"/>
    </row>
    <row r="77" spans="1:8">
      <c r="A77" s="78"/>
      <c r="B77" s="78"/>
      <c r="C77" s="78"/>
      <c r="D77" s="78"/>
      <c r="E77" s="78"/>
      <c r="F77" s="78"/>
      <c r="G77" s="78"/>
      <c r="H77" s="78"/>
    </row>
    <row r="78" spans="1:8">
      <c r="A78" s="78"/>
      <c r="B78" s="78"/>
      <c r="C78" s="78"/>
      <c r="D78" s="78"/>
      <c r="E78" s="78"/>
      <c r="F78" s="78"/>
      <c r="G78" s="78"/>
      <c r="H78" s="78"/>
    </row>
    <row r="79" spans="1:8">
      <c r="A79" s="78"/>
      <c r="B79" s="78"/>
      <c r="C79" s="78"/>
      <c r="D79" s="78"/>
      <c r="E79" s="78"/>
      <c r="F79" s="78"/>
      <c r="G79" s="78"/>
      <c r="H79" s="78"/>
    </row>
    <row r="80" spans="1:8">
      <c r="A80" s="78"/>
      <c r="B80" s="78"/>
      <c r="C80" s="78"/>
      <c r="D80" s="78"/>
      <c r="E80" s="78"/>
      <c r="F80" s="78"/>
      <c r="G80" s="78"/>
      <c r="H80" s="78"/>
    </row>
    <row r="81" spans="1:8">
      <c r="A81" s="78"/>
      <c r="B81" s="78"/>
      <c r="C81" s="78"/>
      <c r="D81" s="78"/>
      <c r="E81" s="78"/>
      <c r="F81" s="78"/>
      <c r="G81" s="78"/>
      <c r="H81" s="78"/>
    </row>
    <row r="82" spans="1:8">
      <c r="A82" s="78"/>
      <c r="B82" s="78"/>
      <c r="C82" s="78"/>
      <c r="D82" s="78"/>
      <c r="E82" s="78"/>
      <c r="F82" s="78"/>
      <c r="G82" s="78"/>
      <c r="H82" s="78"/>
    </row>
    <row r="83" spans="1:8">
      <c r="A83" s="78"/>
      <c r="B83" s="78"/>
      <c r="C83" s="78"/>
      <c r="D83" s="78"/>
      <c r="E83" s="78"/>
      <c r="F83" s="78"/>
      <c r="G83" s="78"/>
      <c r="H83" s="78"/>
    </row>
    <row r="84" spans="1:8">
      <c r="A84" s="78"/>
      <c r="B84" s="78"/>
      <c r="C84" s="78"/>
      <c r="D84" s="78"/>
      <c r="E84" s="78"/>
      <c r="F84" s="78"/>
      <c r="G84" s="78"/>
      <c r="H84" s="78"/>
    </row>
    <row r="85" spans="1:8">
      <c r="A85" s="78"/>
      <c r="B85" s="78"/>
      <c r="C85" s="78"/>
      <c r="D85" s="78"/>
      <c r="E85" s="78"/>
      <c r="F85" s="78"/>
      <c r="G85" s="78"/>
      <c r="H85" s="78"/>
    </row>
    <row r="86" spans="1:8">
      <c r="A86" s="78"/>
      <c r="B86" s="78"/>
      <c r="C86" s="78"/>
      <c r="D86" s="78"/>
      <c r="E86" s="78"/>
      <c r="F86" s="78"/>
      <c r="G86" s="78"/>
      <c r="H86" s="78"/>
    </row>
    <row r="87" spans="1:8">
      <c r="A87" s="78"/>
      <c r="B87" s="78"/>
      <c r="C87" s="78"/>
      <c r="D87" s="78"/>
      <c r="E87" s="78"/>
      <c r="F87" s="78"/>
      <c r="G87" s="78"/>
      <c r="H87" s="78"/>
    </row>
    <row r="88" spans="1:8">
      <c r="A88" s="78"/>
      <c r="B88" s="78"/>
      <c r="C88" s="78"/>
      <c r="D88" s="78"/>
      <c r="E88" s="78"/>
      <c r="F88" s="78"/>
      <c r="G88" s="78"/>
      <c r="H88" s="78"/>
    </row>
    <row r="89" spans="1:8">
      <c r="A89" s="78"/>
      <c r="B89" s="78"/>
      <c r="C89" s="78"/>
      <c r="D89" s="78"/>
      <c r="E89" s="78"/>
      <c r="F89" s="78"/>
      <c r="G89" s="78"/>
      <c r="H89" s="78"/>
    </row>
    <row r="90" spans="1:8">
      <c r="A90" s="78"/>
      <c r="B90" s="78"/>
      <c r="C90" s="78"/>
      <c r="D90" s="78"/>
      <c r="E90" s="78"/>
      <c r="F90" s="78"/>
      <c r="G90" s="78"/>
      <c r="H90" s="78"/>
    </row>
    <row r="91" spans="1:8">
      <c r="A91" s="78"/>
      <c r="B91" s="78"/>
      <c r="C91" s="78"/>
      <c r="D91" s="78"/>
      <c r="E91" s="78"/>
      <c r="F91" s="78"/>
      <c r="G91" s="78"/>
      <c r="H91" s="78"/>
    </row>
    <row r="92" spans="1:8">
      <c r="A92" s="78"/>
      <c r="B92" s="78"/>
      <c r="C92" s="78"/>
      <c r="D92" s="78"/>
      <c r="E92" s="78"/>
      <c r="F92" s="78"/>
      <c r="G92" s="78"/>
      <c r="H92" s="78"/>
    </row>
    <row r="93" spans="1:8">
      <c r="A93" s="78"/>
      <c r="B93" s="78"/>
      <c r="C93" s="78"/>
      <c r="D93" s="78"/>
      <c r="E93" s="78"/>
      <c r="F93" s="78"/>
      <c r="G93" s="78"/>
      <c r="H93" s="78"/>
    </row>
    <row r="94" spans="1:8">
      <c r="A94" s="78"/>
      <c r="B94" s="78"/>
      <c r="C94" s="78"/>
      <c r="D94" s="78"/>
      <c r="E94" s="78"/>
      <c r="F94" s="78"/>
      <c r="G94" s="78"/>
      <c r="H94" s="78"/>
    </row>
    <row r="95" spans="1:8">
      <c r="A95" s="78"/>
      <c r="B95" s="78"/>
      <c r="C95" s="78"/>
      <c r="D95" s="78"/>
      <c r="E95" s="78"/>
      <c r="F95" s="78"/>
      <c r="G95" s="78"/>
      <c r="H95" s="78"/>
    </row>
    <row r="96" spans="1:8">
      <c r="A96" s="78"/>
      <c r="B96" s="78"/>
      <c r="C96" s="78"/>
      <c r="D96" s="78"/>
      <c r="E96" s="78"/>
      <c r="F96" s="78"/>
      <c r="G96" s="78"/>
      <c r="H96" s="78"/>
    </row>
    <row r="97" spans="1:8">
      <c r="A97" s="78"/>
      <c r="B97" s="78"/>
      <c r="C97" s="78"/>
      <c r="D97" s="78"/>
      <c r="E97" s="78"/>
      <c r="F97" s="78"/>
      <c r="G97" s="78"/>
      <c r="H97" s="78"/>
    </row>
    <row r="98" spans="1:8">
      <c r="A98" s="78"/>
      <c r="B98" s="78"/>
      <c r="C98" s="78"/>
      <c r="D98" s="78"/>
      <c r="E98" s="78"/>
      <c r="F98" s="78"/>
      <c r="G98" s="78"/>
      <c r="H98" s="78"/>
    </row>
    <row r="99" spans="1:8">
      <c r="A99" s="78"/>
      <c r="B99" s="78"/>
      <c r="C99" s="78"/>
      <c r="D99" s="78"/>
      <c r="E99" s="78"/>
      <c r="F99" s="78"/>
      <c r="G99" s="78"/>
      <c r="H99" s="78"/>
    </row>
    <row r="100" spans="1:8">
      <c r="A100" s="78"/>
      <c r="B100" s="78"/>
      <c r="C100" s="78"/>
      <c r="D100" s="78"/>
      <c r="E100" s="78"/>
      <c r="F100" s="78"/>
      <c r="G100" s="78"/>
      <c r="H100" s="78"/>
    </row>
    <row r="101" spans="1:8">
      <c r="A101" s="78"/>
      <c r="B101" s="78"/>
      <c r="C101" s="78"/>
      <c r="D101" s="78"/>
      <c r="E101" s="78"/>
      <c r="F101" s="78"/>
      <c r="G101" s="78"/>
      <c r="H101" s="78"/>
    </row>
    <row r="102" spans="1:8">
      <c r="A102" s="78"/>
      <c r="B102" s="78"/>
      <c r="C102" s="78"/>
      <c r="D102" s="78"/>
      <c r="E102" s="78"/>
      <c r="F102" s="78"/>
      <c r="G102" s="78"/>
      <c r="H102" s="78"/>
    </row>
    <row r="103" spans="1:8">
      <c r="A103" s="78"/>
      <c r="B103" s="78"/>
      <c r="C103" s="78"/>
      <c r="D103" s="78"/>
      <c r="E103" s="78"/>
      <c r="F103" s="78"/>
      <c r="G103" s="78"/>
      <c r="H103" s="78"/>
    </row>
    <row r="104" spans="1:8">
      <c r="A104" s="78"/>
      <c r="B104" s="78"/>
      <c r="C104" s="78"/>
      <c r="D104" s="78"/>
      <c r="E104" s="78"/>
      <c r="F104" s="78"/>
      <c r="G104" s="78"/>
      <c r="H104" s="78"/>
    </row>
    <row r="105" spans="1:8">
      <c r="A105" s="78"/>
      <c r="B105" s="78"/>
      <c r="C105" s="78"/>
      <c r="D105" s="78"/>
      <c r="E105" s="78"/>
      <c r="F105" s="78"/>
      <c r="G105" s="78"/>
      <c r="H105" s="78"/>
    </row>
    <row r="106" spans="1:8">
      <c r="A106" s="78"/>
      <c r="B106" s="78"/>
      <c r="C106" s="78"/>
      <c r="D106" s="78"/>
      <c r="E106" s="78"/>
      <c r="F106" s="78"/>
      <c r="G106" s="78"/>
      <c r="H106" s="78"/>
    </row>
    <row r="107" spans="1:8">
      <c r="A107" s="78"/>
      <c r="B107" s="78"/>
      <c r="C107" s="78"/>
      <c r="D107" s="78"/>
      <c r="E107" s="78"/>
      <c r="F107" s="78"/>
      <c r="G107" s="78"/>
      <c r="H107" s="78"/>
    </row>
    <row r="108" spans="1:8">
      <c r="A108" s="78"/>
      <c r="B108" s="78"/>
      <c r="C108" s="78"/>
      <c r="D108" s="78"/>
      <c r="E108" s="78"/>
      <c r="F108" s="78"/>
      <c r="G108" s="78"/>
      <c r="H108" s="78"/>
    </row>
    <row r="109" spans="1:8">
      <c r="A109" s="78"/>
      <c r="B109" s="78"/>
      <c r="C109" s="78"/>
      <c r="D109" s="78"/>
      <c r="E109" s="78"/>
      <c r="F109" s="78"/>
      <c r="G109" s="78"/>
      <c r="H109" s="78"/>
    </row>
    <row r="110" spans="1:8">
      <c r="A110" s="78"/>
      <c r="B110" s="78"/>
      <c r="C110" s="78"/>
      <c r="D110" s="78"/>
      <c r="E110" s="78"/>
      <c r="F110" s="78"/>
      <c r="G110" s="78"/>
      <c r="H110" s="78"/>
    </row>
    <row r="111" spans="1:8">
      <c r="A111" s="78"/>
      <c r="B111" s="78"/>
      <c r="C111" s="78"/>
      <c r="D111" s="78"/>
      <c r="E111" s="78"/>
      <c r="F111" s="78"/>
      <c r="G111" s="78"/>
      <c r="H111" s="78"/>
    </row>
    <row r="112" spans="1:8">
      <c r="A112" s="78"/>
      <c r="B112" s="78"/>
      <c r="C112" s="78"/>
      <c r="D112" s="78"/>
      <c r="E112" s="78"/>
      <c r="F112" s="78"/>
      <c r="G112" s="78"/>
      <c r="H112" s="78"/>
    </row>
    <row r="113" spans="1:8">
      <c r="A113" s="78"/>
      <c r="B113" s="78"/>
      <c r="C113" s="78"/>
      <c r="D113" s="78"/>
      <c r="E113" s="78"/>
      <c r="F113" s="78"/>
      <c r="G113" s="78"/>
      <c r="H113" s="78"/>
    </row>
    <row r="114" spans="1:8">
      <c r="A114" s="78"/>
      <c r="B114" s="78"/>
      <c r="C114" s="78"/>
      <c r="D114" s="78"/>
      <c r="E114" s="78"/>
      <c r="F114" s="78"/>
      <c r="G114" s="78"/>
      <c r="H114" s="78"/>
    </row>
    <row r="115" spans="1:8">
      <c r="A115" s="78"/>
      <c r="B115" s="78"/>
      <c r="C115" s="78"/>
      <c r="D115" s="78"/>
      <c r="E115" s="78"/>
      <c r="F115" s="78"/>
      <c r="G115" s="78"/>
      <c r="H115" s="78"/>
    </row>
    <row r="116" spans="1:8">
      <c r="A116" s="78"/>
      <c r="B116" s="78"/>
      <c r="C116" s="78"/>
      <c r="D116" s="78"/>
      <c r="E116" s="78"/>
      <c r="F116" s="78"/>
      <c r="G116" s="78"/>
      <c r="H116" s="78"/>
    </row>
    <row r="117" spans="1:8">
      <c r="A117" s="78"/>
      <c r="B117" s="78"/>
      <c r="C117" s="78"/>
      <c r="D117" s="78"/>
      <c r="E117" s="78"/>
      <c r="F117" s="78"/>
      <c r="G117" s="78"/>
      <c r="H117" s="78"/>
    </row>
    <row r="118" spans="1:8">
      <c r="A118" s="78"/>
      <c r="B118" s="78"/>
      <c r="C118" s="78"/>
      <c r="D118" s="78"/>
      <c r="E118" s="78"/>
      <c r="F118" s="78"/>
      <c r="G118" s="78"/>
      <c r="H118" s="78"/>
    </row>
    <row r="119" spans="1:8">
      <c r="A119" s="78"/>
      <c r="B119" s="78"/>
      <c r="C119" s="78"/>
      <c r="D119" s="78"/>
      <c r="E119" s="78"/>
      <c r="F119" s="78"/>
      <c r="G119" s="78"/>
      <c r="H119" s="78"/>
    </row>
    <row r="120" spans="1:8">
      <c r="A120" s="78"/>
      <c r="B120" s="78"/>
      <c r="C120" s="78"/>
      <c r="D120" s="78"/>
      <c r="E120" s="78"/>
      <c r="F120" s="78"/>
      <c r="G120" s="78"/>
      <c r="H120" s="78"/>
    </row>
    <row r="121" spans="1:8">
      <c r="A121" s="78"/>
      <c r="B121" s="78"/>
      <c r="C121" s="78"/>
      <c r="D121" s="78"/>
      <c r="E121" s="78"/>
      <c r="F121" s="78"/>
      <c r="G121" s="78"/>
      <c r="H121" s="78"/>
    </row>
    <row r="122" spans="1:8">
      <c r="A122" s="78"/>
      <c r="B122" s="78"/>
      <c r="C122" s="78"/>
      <c r="D122" s="78"/>
      <c r="E122" s="78"/>
      <c r="F122" s="78"/>
      <c r="G122" s="78"/>
      <c r="H122" s="78"/>
    </row>
    <row r="123" spans="1:8">
      <c r="A123" s="78"/>
      <c r="B123" s="78"/>
      <c r="C123" s="78"/>
      <c r="D123" s="78"/>
      <c r="E123" s="78"/>
      <c r="F123" s="78"/>
      <c r="G123" s="78"/>
      <c r="H123" s="78"/>
    </row>
    <row r="124" spans="1:8">
      <c r="A124" s="78"/>
      <c r="B124" s="78"/>
      <c r="C124" s="78"/>
      <c r="D124" s="78"/>
      <c r="E124" s="78"/>
      <c r="F124" s="78"/>
      <c r="G124" s="78"/>
      <c r="H124" s="78"/>
    </row>
    <row r="125" spans="1:8">
      <c r="A125" s="78"/>
      <c r="B125" s="78"/>
      <c r="C125" s="78"/>
      <c r="D125" s="78"/>
      <c r="E125" s="78"/>
      <c r="F125" s="78"/>
      <c r="G125" s="78"/>
      <c r="H125" s="78"/>
    </row>
    <row r="126" spans="1:8">
      <c r="A126" s="78"/>
      <c r="B126" s="78"/>
      <c r="C126" s="78"/>
      <c r="D126" s="78"/>
      <c r="E126" s="78"/>
      <c r="F126" s="78"/>
      <c r="G126" s="78"/>
      <c r="H126" s="78"/>
    </row>
    <row r="127" spans="1:8">
      <c r="A127" s="78"/>
      <c r="B127" s="78"/>
      <c r="C127" s="78"/>
      <c r="D127" s="78"/>
      <c r="E127" s="78"/>
      <c r="F127" s="78"/>
      <c r="G127" s="78"/>
      <c r="H127" s="78"/>
    </row>
    <row r="128" spans="1:8">
      <c r="A128" s="78"/>
      <c r="B128" s="78"/>
      <c r="C128" s="78"/>
      <c r="D128" s="78"/>
      <c r="E128" s="78"/>
      <c r="F128" s="78"/>
      <c r="G128" s="78"/>
      <c r="H128" s="78"/>
    </row>
    <row r="129" spans="1:8">
      <c r="A129" s="78"/>
      <c r="B129" s="78"/>
      <c r="C129" s="78"/>
      <c r="D129" s="78"/>
      <c r="E129" s="78"/>
      <c r="F129" s="78"/>
      <c r="G129" s="78"/>
      <c r="H129" s="78"/>
    </row>
    <row r="130" spans="1:8">
      <c r="A130" s="78"/>
      <c r="B130" s="78"/>
      <c r="C130" s="78"/>
      <c r="D130" s="78"/>
      <c r="E130" s="78"/>
      <c r="F130" s="78"/>
      <c r="G130" s="78"/>
      <c r="H130" s="78"/>
    </row>
    <row r="131" spans="1:8">
      <c r="A131" s="78"/>
      <c r="B131" s="78"/>
      <c r="C131" s="78"/>
      <c r="D131" s="78"/>
      <c r="E131" s="78"/>
      <c r="F131" s="78"/>
      <c r="G131" s="78"/>
      <c r="H131" s="78"/>
    </row>
    <row r="132" spans="1:8">
      <c r="A132" s="78"/>
      <c r="B132" s="78"/>
      <c r="C132" s="78"/>
      <c r="D132" s="78"/>
      <c r="E132" s="78"/>
      <c r="F132" s="78"/>
      <c r="G132" s="78"/>
      <c r="H132" s="78"/>
    </row>
    <row r="133" spans="1:8">
      <c r="A133" s="78"/>
      <c r="B133" s="78"/>
      <c r="C133" s="78"/>
      <c r="D133" s="78"/>
      <c r="E133" s="78"/>
      <c r="F133" s="78"/>
      <c r="G133" s="78"/>
      <c r="H133" s="78"/>
    </row>
    <row r="134" spans="1:8">
      <c r="A134" s="78"/>
      <c r="B134" s="78"/>
      <c r="C134" s="78"/>
      <c r="D134" s="78"/>
      <c r="E134" s="78"/>
      <c r="F134" s="78"/>
      <c r="G134" s="78"/>
      <c r="H134" s="78"/>
    </row>
    <row r="135" spans="1:8">
      <c r="A135" s="78"/>
      <c r="B135" s="78"/>
      <c r="C135" s="78"/>
      <c r="D135" s="78"/>
      <c r="E135" s="78"/>
      <c r="F135" s="78"/>
      <c r="G135" s="78"/>
      <c r="H135" s="78"/>
    </row>
    <row r="136" spans="1:8">
      <c r="A136" s="78"/>
      <c r="B136" s="78"/>
      <c r="C136" s="78"/>
      <c r="D136" s="78"/>
      <c r="E136" s="78"/>
      <c r="F136" s="78"/>
      <c r="G136" s="78"/>
      <c r="H136" s="78"/>
    </row>
    <row r="137" spans="1:8">
      <c r="A137" s="78"/>
      <c r="B137" s="78"/>
      <c r="C137" s="78"/>
      <c r="D137" s="78"/>
      <c r="E137" s="78"/>
      <c r="F137" s="78"/>
      <c r="G137" s="78"/>
      <c r="H137" s="78"/>
    </row>
    <row r="138" spans="1:8">
      <c r="A138" s="78"/>
      <c r="B138" s="78"/>
      <c r="C138" s="78"/>
      <c r="D138" s="78"/>
      <c r="E138" s="78"/>
      <c r="F138" s="78"/>
      <c r="G138" s="78"/>
      <c r="H138" s="78"/>
    </row>
    <row r="139" spans="1:8">
      <c r="A139" s="78"/>
      <c r="B139" s="78"/>
      <c r="C139" s="78"/>
      <c r="D139" s="78"/>
      <c r="E139" s="78"/>
      <c r="F139" s="78"/>
      <c r="G139" s="78"/>
      <c r="H139" s="78"/>
    </row>
    <row r="140" spans="1:8">
      <c r="A140" s="78"/>
      <c r="B140" s="78"/>
      <c r="C140" s="78"/>
      <c r="D140" s="78"/>
      <c r="E140" s="78"/>
      <c r="F140" s="78"/>
      <c r="G140" s="78"/>
      <c r="H140" s="78"/>
    </row>
    <row r="141" spans="1:8">
      <c r="A141" s="78"/>
      <c r="B141" s="78"/>
      <c r="C141" s="78"/>
      <c r="D141" s="78"/>
      <c r="E141" s="78"/>
      <c r="F141" s="78"/>
      <c r="G141" s="78"/>
      <c r="H141" s="78"/>
    </row>
    <row r="142" spans="1:8">
      <c r="A142" s="78"/>
      <c r="B142" s="78"/>
      <c r="C142" s="78"/>
      <c r="D142" s="78"/>
      <c r="E142" s="78"/>
      <c r="F142" s="78"/>
      <c r="G142" s="78"/>
      <c r="H142" s="78"/>
    </row>
    <row r="143" spans="1:8">
      <c r="A143" s="78"/>
      <c r="B143" s="78"/>
      <c r="C143" s="78"/>
      <c r="D143" s="78"/>
      <c r="E143" s="78"/>
      <c r="F143" s="78"/>
      <c r="G143" s="78"/>
      <c r="H143" s="78"/>
    </row>
    <row r="144" spans="1:8">
      <c r="A144" s="78"/>
      <c r="B144" s="78"/>
      <c r="C144" s="78"/>
      <c r="D144" s="78"/>
      <c r="E144" s="78"/>
      <c r="F144" s="78"/>
      <c r="G144" s="78"/>
      <c r="H144" s="78"/>
    </row>
    <row r="145" spans="1:8">
      <c r="A145" s="78"/>
      <c r="B145" s="78"/>
      <c r="C145" s="78"/>
      <c r="D145" s="78"/>
      <c r="E145" s="78"/>
      <c r="F145" s="78"/>
      <c r="G145" s="78"/>
      <c r="H145" s="78"/>
    </row>
    <row r="146" spans="1:8">
      <c r="A146" s="78"/>
      <c r="B146" s="78"/>
      <c r="C146" s="78"/>
      <c r="D146" s="78"/>
      <c r="E146" s="78"/>
      <c r="F146" s="78"/>
      <c r="G146" s="78"/>
      <c r="H146" s="78"/>
    </row>
    <row r="147" spans="1:8">
      <c r="A147" s="78"/>
      <c r="B147" s="78"/>
      <c r="C147" s="78"/>
      <c r="D147" s="78"/>
      <c r="E147" s="78"/>
      <c r="F147" s="78"/>
      <c r="G147" s="78"/>
      <c r="H147" s="78"/>
    </row>
    <row r="148" spans="1:8">
      <c r="A148" s="78"/>
      <c r="B148" s="78"/>
      <c r="C148" s="78"/>
      <c r="D148" s="78"/>
      <c r="E148" s="78"/>
      <c r="F148" s="78"/>
      <c r="G148" s="78"/>
      <c r="H148" s="78"/>
    </row>
    <row r="149" spans="1:8">
      <c r="A149" s="78"/>
      <c r="B149" s="78"/>
      <c r="C149" s="78"/>
      <c r="D149" s="78"/>
      <c r="E149" s="78"/>
      <c r="F149" s="78"/>
      <c r="G149" s="78"/>
      <c r="H149" s="78"/>
    </row>
    <row r="150" spans="1:8">
      <c r="A150" s="78"/>
      <c r="B150" s="78"/>
      <c r="C150" s="78"/>
      <c r="D150" s="78"/>
      <c r="E150" s="78"/>
      <c r="F150" s="78"/>
      <c r="G150" s="78"/>
      <c r="H150" s="78"/>
    </row>
    <row r="151" spans="1:8">
      <c r="A151" s="78"/>
      <c r="B151" s="78"/>
      <c r="C151" s="78"/>
      <c r="D151" s="78"/>
      <c r="E151" s="78"/>
      <c r="F151" s="78"/>
      <c r="G151" s="78"/>
      <c r="H151" s="78"/>
    </row>
    <row r="152" spans="1:8">
      <c r="A152" s="78"/>
      <c r="B152" s="78"/>
      <c r="C152" s="78"/>
      <c r="D152" s="78"/>
      <c r="E152" s="78"/>
      <c r="F152" s="78"/>
      <c r="G152" s="78"/>
      <c r="H152" s="78"/>
    </row>
    <row r="153" spans="1:8">
      <c r="A153" s="78"/>
      <c r="B153" s="78"/>
      <c r="C153" s="78"/>
      <c r="D153" s="78"/>
      <c r="E153" s="78"/>
      <c r="F153" s="78"/>
      <c r="G153" s="78"/>
      <c r="H153" s="78"/>
    </row>
    <row r="154" spans="1:8">
      <c r="A154" s="78"/>
      <c r="B154" s="78"/>
      <c r="C154" s="78"/>
      <c r="D154" s="78"/>
      <c r="E154" s="78"/>
      <c r="F154" s="78"/>
      <c r="G154" s="78"/>
      <c r="H154" s="78"/>
    </row>
    <row r="155" spans="1:8">
      <c r="A155" s="78"/>
      <c r="B155" s="78"/>
      <c r="C155" s="78"/>
      <c r="D155" s="78"/>
      <c r="E155" s="78"/>
      <c r="F155" s="78"/>
      <c r="G155" s="78"/>
      <c r="H155" s="78"/>
    </row>
    <row r="156" spans="1:8">
      <c r="A156" s="78"/>
      <c r="B156" s="78"/>
      <c r="C156" s="78"/>
      <c r="D156" s="78"/>
      <c r="E156" s="78"/>
      <c r="F156" s="78"/>
      <c r="G156" s="78"/>
      <c r="H156" s="78"/>
    </row>
    <row r="157" spans="1:8">
      <c r="A157" s="78"/>
      <c r="B157" s="78"/>
      <c r="C157" s="78"/>
      <c r="D157" s="78"/>
      <c r="E157" s="78"/>
      <c r="F157" s="78"/>
      <c r="G157" s="78"/>
      <c r="H157" s="78"/>
    </row>
    <row r="158" spans="1:8">
      <c r="A158" s="78"/>
      <c r="B158" s="78"/>
      <c r="C158" s="78"/>
      <c r="D158" s="78"/>
      <c r="E158" s="78"/>
      <c r="F158" s="78"/>
      <c r="G158" s="78"/>
      <c r="H158" s="78"/>
    </row>
    <row r="159" spans="1:8">
      <c r="A159" s="78"/>
      <c r="B159" s="78"/>
      <c r="C159" s="78"/>
      <c r="D159" s="78"/>
      <c r="E159" s="78"/>
      <c r="F159" s="78"/>
      <c r="G159" s="78"/>
      <c r="H159" s="78"/>
    </row>
    <row r="160" spans="1:8">
      <c r="A160" s="78"/>
      <c r="B160" s="78"/>
      <c r="C160" s="78"/>
      <c r="D160" s="78"/>
      <c r="E160" s="78"/>
      <c r="F160" s="78"/>
      <c r="G160" s="78"/>
      <c r="H160" s="78"/>
    </row>
    <row r="161" spans="1:8">
      <c r="A161" s="78"/>
      <c r="B161" s="78"/>
      <c r="C161" s="78"/>
      <c r="D161" s="78"/>
      <c r="E161" s="78"/>
      <c r="F161" s="78"/>
      <c r="G161" s="78"/>
      <c r="H161" s="78"/>
    </row>
    <row r="162" spans="1:8">
      <c r="A162" s="78"/>
      <c r="B162" s="78"/>
      <c r="C162" s="78"/>
      <c r="D162" s="78"/>
      <c r="E162" s="78"/>
      <c r="F162" s="78"/>
      <c r="G162" s="78"/>
      <c r="H162" s="78"/>
    </row>
    <row r="163" spans="1:8">
      <c r="A163" s="78"/>
      <c r="B163" s="78"/>
      <c r="C163" s="78"/>
      <c r="D163" s="78"/>
      <c r="E163" s="78"/>
      <c r="F163" s="78"/>
      <c r="G163" s="78"/>
      <c r="H163" s="78"/>
    </row>
    <row r="164" spans="1:8">
      <c r="A164" s="78"/>
      <c r="B164" s="78"/>
      <c r="C164" s="78"/>
      <c r="D164" s="78"/>
      <c r="E164" s="78"/>
      <c r="F164" s="78"/>
      <c r="G164" s="78"/>
      <c r="H164" s="78"/>
    </row>
    <row r="165" spans="1:8">
      <c r="A165" s="78"/>
      <c r="B165" s="78"/>
      <c r="C165" s="78"/>
      <c r="D165" s="78"/>
      <c r="E165" s="78"/>
      <c r="F165" s="78"/>
      <c r="G165" s="78"/>
      <c r="H165" s="78"/>
    </row>
    <row r="166" spans="1:8">
      <c r="A166" s="78"/>
      <c r="B166" s="78"/>
      <c r="C166" s="78"/>
      <c r="D166" s="78"/>
      <c r="E166" s="78"/>
      <c r="F166" s="78"/>
      <c r="G166" s="78"/>
      <c r="H166" s="78"/>
    </row>
    <row r="167" spans="1:8">
      <c r="A167" s="78"/>
      <c r="B167" s="78"/>
      <c r="C167" s="78"/>
      <c r="D167" s="78"/>
      <c r="E167" s="78"/>
      <c r="F167" s="78"/>
      <c r="G167" s="78"/>
      <c r="H167" s="78"/>
    </row>
    <row r="168" spans="1:8">
      <c r="A168" s="78"/>
      <c r="B168" s="78"/>
      <c r="C168" s="78"/>
      <c r="D168" s="78"/>
      <c r="E168" s="78"/>
      <c r="F168" s="78"/>
      <c r="G168" s="78"/>
      <c r="H168" s="78"/>
    </row>
    <row r="169" spans="1:8">
      <c r="A169" s="78"/>
      <c r="B169" s="78"/>
      <c r="C169" s="78"/>
      <c r="D169" s="78"/>
      <c r="E169" s="78"/>
      <c r="F169" s="78"/>
      <c r="G169" s="78"/>
      <c r="H169" s="78"/>
    </row>
    <row r="170" spans="1:8">
      <c r="A170" s="78"/>
      <c r="B170" s="78"/>
      <c r="C170" s="78"/>
      <c r="D170" s="78"/>
      <c r="E170" s="78"/>
      <c r="F170" s="78"/>
      <c r="G170" s="78"/>
      <c r="H170" s="78"/>
    </row>
    <row r="171" spans="1:8">
      <c r="A171" s="78"/>
      <c r="B171" s="78"/>
      <c r="C171" s="78"/>
      <c r="D171" s="78"/>
      <c r="E171" s="78"/>
      <c r="F171" s="78"/>
      <c r="G171" s="78"/>
      <c r="H171" s="78"/>
    </row>
    <row r="172" spans="1:8">
      <c r="A172" s="78"/>
      <c r="B172" s="78"/>
      <c r="C172" s="78"/>
      <c r="D172" s="78"/>
      <c r="E172" s="78"/>
      <c r="F172" s="78"/>
      <c r="G172" s="78"/>
      <c r="H172" s="78"/>
    </row>
    <row r="173" spans="1:8">
      <c r="A173" s="78"/>
      <c r="B173" s="78"/>
      <c r="C173" s="78"/>
      <c r="D173" s="78"/>
      <c r="E173" s="78"/>
      <c r="F173" s="78"/>
      <c r="G173" s="78"/>
      <c r="H173" s="78"/>
    </row>
    <row r="174" spans="1:8">
      <c r="A174" s="78"/>
      <c r="B174" s="78"/>
      <c r="C174" s="78"/>
      <c r="D174" s="78"/>
      <c r="E174" s="78"/>
      <c r="F174" s="78"/>
      <c r="G174" s="78"/>
      <c r="H174" s="78"/>
    </row>
    <row r="175" spans="1:8">
      <c r="A175" s="78"/>
      <c r="B175" s="78"/>
      <c r="C175" s="78"/>
      <c r="D175" s="78"/>
      <c r="E175" s="78"/>
      <c r="F175" s="78"/>
      <c r="G175" s="78"/>
      <c r="H175" s="78"/>
    </row>
    <row r="176" spans="1:8">
      <c r="A176" s="78"/>
      <c r="B176" s="78"/>
      <c r="C176" s="78"/>
      <c r="D176" s="78"/>
      <c r="E176" s="78"/>
      <c r="F176" s="78"/>
      <c r="G176" s="78"/>
      <c r="H176" s="78"/>
    </row>
    <row r="177" spans="1:8">
      <c r="A177" s="78"/>
      <c r="B177" s="78"/>
      <c r="C177" s="78"/>
      <c r="D177" s="78"/>
      <c r="E177" s="78"/>
      <c r="F177" s="78"/>
      <c r="G177" s="78"/>
      <c r="H177" s="78"/>
    </row>
    <row r="178" spans="1:8">
      <c r="A178" s="78"/>
      <c r="B178" s="78"/>
      <c r="C178" s="78"/>
      <c r="D178" s="78"/>
      <c r="E178" s="78"/>
      <c r="F178" s="78"/>
      <c r="G178" s="78"/>
      <c r="H178" s="78"/>
    </row>
    <row r="179" spans="1:8">
      <c r="A179" s="78"/>
      <c r="B179" s="78"/>
      <c r="C179" s="78"/>
      <c r="D179" s="78"/>
      <c r="E179" s="78"/>
      <c r="F179" s="78"/>
      <c r="G179" s="78"/>
      <c r="H179" s="78"/>
    </row>
    <row r="180" spans="1:8">
      <c r="A180" s="78"/>
      <c r="B180" s="78"/>
      <c r="C180" s="78"/>
      <c r="D180" s="78"/>
      <c r="E180" s="78"/>
      <c r="F180" s="78"/>
      <c r="G180" s="78"/>
      <c r="H180" s="78"/>
    </row>
    <row r="181" spans="1:8">
      <c r="A181" s="78"/>
      <c r="B181" s="78"/>
      <c r="C181" s="78"/>
      <c r="D181" s="78"/>
      <c r="E181" s="78"/>
      <c r="F181" s="78"/>
      <c r="G181" s="78"/>
      <c r="H181" s="78"/>
    </row>
    <row r="182" spans="1:8">
      <c r="A182" s="78"/>
      <c r="B182" s="78"/>
      <c r="C182" s="78"/>
      <c r="D182" s="78"/>
      <c r="E182" s="78"/>
      <c r="F182" s="78"/>
      <c r="G182" s="78"/>
      <c r="H182" s="78"/>
    </row>
    <row r="183" spans="1:8">
      <c r="A183" s="78"/>
      <c r="B183" s="78"/>
      <c r="C183" s="78"/>
      <c r="D183" s="78"/>
      <c r="E183" s="78"/>
      <c r="F183" s="78"/>
      <c r="G183" s="78"/>
      <c r="H183" s="78"/>
    </row>
    <row r="184" spans="1:8">
      <c r="A184" s="78"/>
      <c r="B184" s="78"/>
      <c r="C184" s="78"/>
      <c r="D184" s="78"/>
      <c r="E184" s="78"/>
      <c r="F184" s="78"/>
      <c r="G184" s="78"/>
      <c r="H184" s="78"/>
    </row>
    <row r="185" spans="1:8">
      <c r="A185" s="78"/>
      <c r="B185" s="78"/>
      <c r="C185" s="78"/>
      <c r="D185" s="78"/>
      <c r="E185" s="78"/>
      <c r="F185" s="78"/>
      <c r="G185" s="78"/>
      <c r="H185" s="78"/>
    </row>
    <row r="186" spans="1:8">
      <c r="A186" s="78"/>
      <c r="B186" s="78"/>
      <c r="C186" s="78"/>
      <c r="D186" s="78"/>
      <c r="E186" s="78"/>
      <c r="F186" s="78"/>
      <c r="G186" s="78"/>
      <c r="H186" s="78"/>
    </row>
    <row r="187" spans="1:8">
      <c r="A187" s="78"/>
      <c r="B187" s="78"/>
      <c r="C187" s="78"/>
      <c r="D187" s="78"/>
      <c r="E187" s="78"/>
      <c r="F187" s="78"/>
      <c r="G187" s="78"/>
      <c r="H187" s="78"/>
    </row>
    <row r="188" spans="1:8">
      <c r="A188" s="78"/>
      <c r="B188" s="78"/>
      <c r="C188" s="78"/>
      <c r="D188" s="78"/>
      <c r="E188" s="78"/>
      <c r="F188" s="78"/>
      <c r="G188" s="78"/>
      <c r="H188" s="78"/>
    </row>
    <row r="189" spans="1:8">
      <c r="A189" s="78"/>
      <c r="B189" s="78"/>
      <c r="C189" s="78"/>
      <c r="D189" s="78"/>
      <c r="E189" s="78"/>
      <c r="F189" s="78"/>
      <c r="G189" s="78"/>
      <c r="H189" s="78"/>
    </row>
    <row r="190" spans="1:8">
      <c r="A190" s="78"/>
      <c r="B190" s="78"/>
      <c r="C190" s="78"/>
      <c r="D190" s="78"/>
      <c r="E190" s="78"/>
      <c r="F190" s="78"/>
      <c r="G190" s="78"/>
      <c r="H190" s="78"/>
    </row>
    <row r="191" spans="1:8">
      <c r="A191" s="78"/>
      <c r="B191" s="78"/>
      <c r="C191" s="78"/>
      <c r="D191" s="78"/>
      <c r="E191" s="78"/>
      <c r="F191" s="78"/>
      <c r="G191" s="78"/>
      <c r="H191" s="78"/>
    </row>
    <row r="192" spans="1:8">
      <c r="A192" s="78"/>
      <c r="B192" s="78"/>
      <c r="C192" s="78"/>
      <c r="D192" s="78"/>
      <c r="E192" s="78"/>
      <c r="F192" s="78"/>
      <c r="G192" s="78"/>
      <c r="H192" s="78"/>
    </row>
    <row r="193" spans="1:8">
      <c r="A193" s="78"/>
      <c r="B193" s="78"/>
      <c r="C193" s="78"/>
      <c r="D193" s="78"/>
      <c r="E193" s="78"/>
      <c r="F193" s="78"/>
      <c r="G193" s="78"/>
      <c r="H193" s="78"/>
    </row>
    <row r="194" spans="1:8">
      <c r="A194" s="78"/>
      <c r="B194" s="78"/>
      <c r="C194" s="78"/>
      <c r="D194" s="78"/>
      <c r="E194" s="78"/>
      <c r="F194" s="78"/>
      <c r="G194" s="78"/>
      <c r="H194" s="78"/>
    </row>
    <row r="195" spans="1:8">
      <c r="A195" s="78"/>
      <c r="B195" s="78"/>
      <c r="C195" s="78"/>
      <c r="D195" s="78"/>
      <c r="E195" s="78"/>
      <c r="F195" s="78"/>
      <c r="G195" s="78"/>
      <c r="H195" s="78"/>
    </row>
    <row r="196" spans="1:8">
      <c r="A196" s="78"/>
      <c r="B196" s="78"/>
      <c r="C196" s="78"/>
      <c r="D196" s="78"/>
      <c r="E196" s="78"/>
      <c r="F196" s="78"/>
      <c r="G196" s="78"/>
      <c r="H196" s="78"/>
    </row>
    <row r="197" spans="1:8">
      <c r="A197" s="78"/>
      <c r="B197" s="78"/>
      <c r="C197" s="78"/>
      <c r="D197" s="78"/>
      <c r="E197" s="78"/>
      <c r="F197" s="78"/>
      <c r="G197" s="78"/>
      <c r="H197" s="78"/>
    </row>
    <row r="198" spans="1:8">
      <c r="A198" s="78"/>
      <c r="B198" s="78"/>
      <c r="C198" s="78"/>
      <c r="D198" s="78"/>
      <c r="E198" s="78"/>
      <c r="F198" s="78"/>
      <c r="G198" s="78"/>
      <c r="H198" s="78"/>
    </row>
    <row r="199" spans="1:8">
      <c r="A199" s="78"/>
      <c r="B199" s="78"/>
      <c r="C199" s="78"/>
      <c r="D199" s="78"/>
      <c r="E199" s="78"/>
      <c r="F199" s="78"/>
      <c r="G199" s="78"/>
      <c r="H199" s="78"/>
    </row>
    <row r="200" spans="1:8">
      <c r="A200" s="78"/>
      <c r="B200" s="78"/>
      <c r="C200" s="78"/>
      <c r="D200" s="78"/>
      <c r="E200" s="78"/>
      <c r="F200" s="78"/>
      <c r="G200" s="78"/>
      <c r="H200" s="78"/>
    </row>
    <row r="201" spans="1:8">
      <c r="A201" s="78"/>
      <c r="B201" s="78"/>
      <c r="C201" s="78"/>
      <c r="D201" s="78"/>
      <c r="E201" s="78"/>
      <c r="F201" s="78"/>
      <c r="G201" s="78"/>
      <c r="H201" s="78"/>
    </row>
    <row r="202" spans="1:8">
      <c r="A202" s="78"/>
      <c r="B202" s="78"/>
      <c r="C202" s="78"/>
      <c r="D202" s="78"/>
      <c r="E202" s="78"/>
      <c r="F202" s="78"/>
      <c r="G202" s="78"/>
      <c r="H202" s="78"/>
    </row>
    <row r="203" spans="1:8">
      <c r="A203" s="78"/>
      <c r="B203" s="78"/>
      <c r="C203" s="78"/>
      <c r="D203" s="78"/>
      <c r="E203" s="78"/>
      <c r="F203" s="78"/>
      <c r="G203" s="78"/>
      <c r="H203" s="78"/>
    </row>
    <row r="204" spans="1:8">
      <c r="A204" s="78"/>
      <c r="B204" s="78"/>
      <c r="C204" s="78"/>
      <c r="D204" s="78"/>
      <c r="E204" s="78"/>
      <c r="F204" s="78"/>
      <c r="G204" s="78"/>
      <c r="H204" s="78"/>
    </row>
    <row r="205" spans="1:8">
      <c r="A205" s="78"/>
      <c r="B205" s="78"/>
      <c r="C205" s="78"/>
      <c r="D205" s="78"/>
      <c r="E205" s="78"/>
      <c r="F205" s="78"/>
      <c r="G205" s="78"/>
      <c r="H205" s="78"/>
    </row>
    <row r="206" spans="1:8">
      <c r="A206" s="78"/>
      <c r="B206" s="78"/>
      <c r="C206" s="78"/>
      <c r="D206" s="78"/>
      <c r="E206" s="78"/>
      <c r="F206" s="78"/>
      <c r="G206" s="78"/>
      <c r="H206" s="78"/>
    </row>
    <row r="207" spans="1:8">
      <c r="A207" s="78"/>
      <c r="B207" s="78"/>
      <c r="C207" s="78"/>
      <c r="D207" s="78"/>
      <c r="E207" s="78"/>
      <c r="F207" s="78"/>
      <c r="G207" s="78"/>
      <c r="H207" s="78"/>
    </row>
    <row r="208" spans="1:8">
      <c r="A208" s="78"/>
      <c r="B208" s="78"/>
      <c r="C208" s="78"/>
      <c r="D208" s="78"/>
      <c r="E208" s="78"/>
      <c r="F208" s="78"/>
      <c r="G208" s="78"/>
      <c r="H208" s="78"/>
    </row>
    <row r="209" spans="1:8">
      <c r="A209" s="78"/>
      <c r="B209" s="78"/>
      <c r="C209" s="78"/>
      <c r="D209" s="78"/>
      <c r="E209" s="78"/>
      <c r="F209" s="78"/>
      <c r="G209" s="78"/>
      <c r="H209" s="78"/>
    </row>
    <row r="210" spans="1:8">
      <c r="A210" s="78"/>
      <c r="B210" s="78"/>
      <c r="C210" s="78"/>
      <c r="D210" s="78"/>
      <c r="E210" s="78"/>
      <c r="F210" s="78"/>
      <c r="G210" s="78"/>
      <c r="H210" s="78"/>
    </row>
    <row r="211" spans="1:8">
      <c r="A211" s="78"/>
      <c r="B211" s="78"/>
      <c r="C211" s="78"/>
      <c r="D211" s="78"/>
      <c r="E211" s="78"/>
      <c r="F211" s="78"/>
      <c r="G211" s="78"/>
      <c r="H211" s="78"/>
    </row>
    <row r="212" spans="1:8">
      <c r="A212" s="78"/>
      <c r="B212" s="78"/>
      <c r="C212" s="78"/>
      <c r="D212" s="78"/>
      <c r="E212" s="78"/>
      <c r="F212" s="78"/>
      <c r="G212" s="78"/>
      <c r="H212" s="78"/>
    </row>
    <row r="213" spans="1:8">
      <c r="A213" s="78"/>
      <c r="B213" s="78"/>
      <c r="C213" s="78"/>
      <c r="D213" s="78"/>
      <c r="E213" s="78"/>
      <c r="F213" s="78"/>
      <c r="G213" s="78"/>
      <c r="H213" s="78"/>
    </row>
    <row r="214" spans="1:8">
      <c r="A214" s="78"/>
      <c r="B214" s="78"/>
      <c r="C214" s="78"/>
      <c r="D214" s="78"/>
      <c r="E214" s="78"/>
      <c r="F214" s="78"/>
      <c r="G214" s="78"/>
      <c r="H214" s="78"/>
    </row>
    <row r="215" spans="1:8">
      <c r="A215" s="78"/>
      <c r="B215" s="78"/>
      <c r="C215" s="78"/>
      <c r="D215" s="78"/>
      <c r="E215" s="78"/>
      <c r="F215" s="78"/>
      <c r="G215" s="78"/>
      <c r="H215" s="78"/>
    </row>
    <row r="216" spans="1:8">
      <c r="A216" s="78"/>
      <c r="B216" s="78"/>
      <c r="C216" s="78"/>
      <c r="D216" s="78"/>
      <c r="E216" s="78"/>
      <c r="F216" s="78"/>
      <c r="G216" s="78"/>
      <c r="H216" s="78"/>
    </row>
    <row r="217" spans="1:8">
      <c r="A217" s="78"/>
      <c r="B217" s="78"/>
      <c r="C217" s="78"/>
      <c r="D217" s="78"/>
      <c r="E217" s="78"/>
      <c r="F217" s="78"/>
      <c r="G217" s="78"/>
      <c r="H217" s="78"/>
    </row>
    <row r="218" spans="1:8">
      <c r="A218" s="78"/>
      <c r="B218" s="78"/>
      <c r="C218" s="78"/>
      <c r="D218" s="78"/>
      <c r="E218" s="78"/>
      <c r="F218" s="78"/>
      <c r="G218" s="78"/>
      <c r="H218" s="78"/>
    </row>
    <row r="219" spans="1:8">
      <c r="A219" s="78"/>
      <c r="B219" s="78"/>
      <c r="C219" s="78"/>
      <c r="D219" s="78"/>
      <c r="E219" s="78"/>
      <c r="F219" s="78"/>
      <c r="G219" s="78"/>
      <c r="H219" s="78"/>
    </row>
    <row r="220" spans="1:8">
      <c r="A220" s="78"/>
      <c r="B220" s="78"/>
      <c r="C220" s="78"/>
      <c r="D220" s="78"/>
      <c r="E220" s="78"/>
      <c r="F220" s="78"/>
      <c r="G220" s="78"/>
      <c r="H220" s="78"/>
    </row>
    <row r="221" spans="1:8">
      <c r="A221" s="78"/>
      <c r="B221" s="78"/>
      <c r="C221" s="78"/>
      <c r="D221" s="78"/>
      <c r="E221" s="78"/>
      <c r="F221" s="78"/>
      <c r="G221" s="78"/>
      <c r="H221" s="78"/>
    </row>
    <row r="222" spans="1:8">
      <c r="A222" s="78"/>
      <c r="B222" s="78"/>
      <c r="C222" s="78"/>
      <c r="D222" s="78"/>
      <c r="E222" s="78"/>
      <c r="F222" s="78"/>
      <c r="G222" s="78"/>
      <c r="H222" s="78"/>
    </row>
    <row r="223" spans="1:8">
      <c r="A223" s="78"/>
      <c r="B223" s="78"/>
      <c r="C223" s="78"/>
      <c r="D223" s="78"/>
      <c r="E223" s="78"/>
      <c r="F223" s="78"/>
      <c r="G223" s="78"/>
      <c r="H223" s="78"/>
    </row>
    <row r="224" spans="1:8">
      <c r="A224" s="78"/>
      <c r="B224" s="78"/>
      <c r="C224" s="78"/>
      <c r="D224" s="78"/>
      <c r="E224" s="78"/>
      <c r="F224" s="78"/>
      <c r="G224" s="78"/>
      <c r="H224" s="78"/>
    </row>
    <row r="225" spans="1:8">
      <c r="A225" s="78"/>
      <c r="B225" s="78"/>
      <c r="C225" s="78"/>
      <c r="D225" s="78"/>
      <c r="E225" s="78"/>
      <c r="F225" s="78"/>
      <c r="G225" s="78"/>
      <c r="H225" s="78"/>
    </row>
    <row r="226" spans="1:8">
      <c r="A226" s="78"/>
      <c r="B226" s="78"/>
      <c r="C226" s="78"/>
      <c r="D226" s="78"/>
      <c r="E226" s="78"/>
      <c r="F226" s="78"/>
      <c r="G226" s="78"/>
      <c r="H226" s="78"/>
    </row>
    <row r="227" spans="1:8">
      <c r="A227" s="78"/>
      <c r="B227" s="78"/>
      <c r="C227" s="78"/>
      <c r="D227" s="78"/>
      <c r="E227" s="78"/>
      <c r="F227" s="78"/>
      <c r="G227" s="78"/>
      <c r="H227" s="78"/>
    </row>
    <row r="228" spans="1:8">
      <c r="A228" s="78"/>
      <c r="B228" s="78"/>
      <c r="C228" s="78"/>
      <c r="D228" s="78"/>
      <c r="E228" s="78"/>
      <c r="F228" s="78"/>
      <c r="G228" s="78"/>
      <c r="H228" s="78"/>
    </row>
    <row r="229" spans="1:8">
      <c r="A229" s="78"/>
      <c r="B229" s="78"/>
      <c r="C229" s="78"/>
      <c r="D229" s="78"/>
      <c r="E229" s="78"/>
      <c r="F229" s="78"/>
      <c r="G229" s="78"/>
      <c r="H229" s="78"/>
    </row>
    <row r="230" spans="1:8">
      <c r="A230" s="78"/>
      <c r="B230" s="78"/>
      <c r="C230" s="78"/>
      <c r="D230" s="78"/>
      <c r="E230" s="78"/>
      <c r="F230" s="78"/>
      <c r="G230" s="78"/>
      <c r="H230" s="78"/>
    </row>
    <row r="231" spans="1:8">
      <c r="A231" s="78"/>
      <c r="B231" s="78"/>
      <c r="C231" s="78"/>
      <c r="D231" s="78"/>
      <c r="E231" s="78"/>
      <c r="F231" s="78"/>
      <c r="G231" s="78"/>
      <c r="H231" s="78"/>
    </row>
    <row r="232" spans="1:8">
      <c r="A232" s="78"/>
      <c r="B232" s="78"/>
      <c r="C232" s="78"/>
      <c r="D232" s="78"/>
      <c r="E232" s="78"/>
      <c r="F232" s="78"/>
      <c r="G232" s="78"/>
      <c r="H232" s="78"/>
    </row>
    <row r="233" spans="1:8">
      <c r="A233" s="78"/>
      <c r="B233" s="78"/>
      <c r="C233" s="78"/>
      <c r="D233" s="78"/>
      <c r="E233" s="78"/>
      <c r="F233" s="78"/>
      <c r="G233" s="78"/>
      <c r="H233" s="78"/>
    </row>
    <row r="234" spans="1:8">
      <c r="A234" s="78"/>
      <c r="B234" s="78"/>
      <c r="C234" s="78"/>
      <c r="D234" s="78"/>
      <c r="E234" s="78"/>
      <c r="F234" s="78"/>
      <c r="G234" s="78"/>
      <c r="H234" s="78"/>
    </row>
    <row r="235" spans="1:8">
      <c r="A235" s="78"/>
      <c r="B235" s="78"/>
      <c r="C235" s="78"/>
      <c r="D235" s="78"/>
      <c r="E235" s="78"/>
      <c r="F235" s="78"/>
      <c r="G235" s="78"/>
      <c r="H235" s="78"/>
    </row>
    <row r="236" spans="1:8">
      <c r="A236" s="78"/>
      <c r="B236" s="78"/>
      <c r="C236" s="78"/>
      <c r="D236" s="78"/>
      <c r="E236" s="78"/>
      <c r="F236" s="78"/>
      <c r="G236" s="78"/>
      <c r="H236" s="78"/>
    </row>
    <row r="237" spans="1:8">
      <c r="A237" s="78"/>
      <c r="B237" s="78"/>
      <c r="C237" s="78"/>
      <c r="D237" s="78"/>
      <c r="E237" s="78"/>
      <c r="F237" s="78"/>
      <c r="G237" s="78"/>
      <c r="H237" s="78"/>
    </row>
    <row r="238" spans="1:8">
      <c r="A238" s="78"/>
      <c r="B238" s="78"/>
      <c r="C238" s="78"/>
      <c r="D238" s="78"/>
      <c r="E238" s="78"/>
      <c r="F238" s="78"/>
      <c r="G238" s="78"/>
      <c r="H238" s="78"/>
    </row>
    <row r="239" spans="1:8">
      <c r="A239" s="78"/>
      <c r="B239" s="78"/>
      <c r="C239" s="78"/>
      <c r="D239" s="78"/>
      <c r="E239" s="78"/>
      <c r="F239" s="78"/>
      <c r="G239" s="78"/>
      <c r="H239" s="78"/>
    </row>
    <row r="240" spans="1:8">
      <c r="A240" s="78"/>
      <c r="B240" s="78"/>
      <c r="C240" s="78"/>
      <c r="D240" s="78"/>
      <c r="E240" s="78"/>
      <c r="F240" s="78"/>
      <c r="G240" s="78"/>
      <c r="H240" s="78"/>
    </row>
    <row r="241" spans="1:8">
      <c r="A241" s="78"/>
      <c r="B241" s="78"/>
      <c r="C241" s="78"/>
      <c r="D241" s="78"/>
      <c r="E241" s="78"/>
      <c r="F241" s="78"/>
      <c r="G241" s="78"/>
      <c r="H241" s="78"/>
    </row>
    <row r="242" spans="1:8">
      <c r="A242" s="78"/>
      <c r="B242" s="78"/>
      <c r="C242" s="78"/>
      <c r="D242" s="78"/>
      <c r="E242" s="78"/>
      <c r="F242" s="78"/>
      <c r="G242" s="78"/>
      <c r="H242" s="78"/>
    </row>
    <row r="243" spans="1:8">
      <c r="A243" s="78"/>
      <c r="B243" s="78"/>
      <c r="C243" s="78"/>
      <c r="D243" s="78"/>
      <c r="E243" s="78"/>
      <c r="F243" s="78"/>
      <c r="G243" s="78"/>
      <c r="H243" s="78"/>
    </row>
    <row r="244" spans="1:8">
      <c r="A244" s="78"/>
      <c r="B244" s="78"/>
      <c r="C244" s="78"/>
      <c r="D244" s="78"/>
      <c r="E244" s="78"/>
      <c r="F244" s="78"/>
      <c r="G244" s="78"/>
      <c r="H244" s="78"/>
    </row>
    <row r="245" spans="1:8">
      <c r="A245" s="78"/>
      <c r="B245" s="78"/>
      <c r="C245" s="78"/>
      <c r="D245" s="78"/>
      <c r="E245" s="78"/>
      <c r="F245" s="78"/>
      <c r="G245" s="78"/>
      <c r="H245" s="78"/>
    </row>
    <row r="246" spans="1:8">
      <c r="A246" s="78"/>
      <c r="B246" s="78"/>
      <c r="C246" s="78"/>
      <c r="D246" s="78"/>
      <c r="E246" s="78"/>
      <c r="F246" s="78"/>
      <c r="G246" s="78"/>
      <c r="H246" s="78"/>
    </row>
    <row r="247" spans="1:8">
      <c r="A247" s="78"/>
      <c r="B247" s="78"/>
      <c r="C247" s="78"/>
      <c r="D247" s="78"/>
      <c r="E247" s="78"/>
      <c r="F247" s="78"/>
      <c r="G247" s="78"/>
      <c r="H247" s="78"/>
    </row>
    <row r="248" spans="1:8">
      <c r="A248" s="78"/>
      <c r="B248" s="78"/>
      <c r="C248" s="78"/>
      <c r="D248" s="78"/>
      <c r="E248" s="78"/>
      <c r="F248" s="78"/>
      <c r="G248" s="78"/>
      <c r="H248" s="78"/>
    </row>
    <row r="249" spans="1:8">
      <c r="A249" s="78"/>
      <c r="B249" s="78"/>
      <c r="C249" s="78"/>
      <c r="D249" s="78"/>
      <c r="E249" s="78"/>
      <c r="F249" s="78"/>
      <c r="G249" s="78"/>
      <c r="H249" s="78"/>
    </row>
    <row r="250" spans="1:8">
      <c r="A250" s="78"/>
      <c r="B250" s="78"/>
      <c r="C250" s="78"/>
      <c r="D250" s="78"/>
      <c r="E250" s="78"/>
      <c r="F250" s="78"/>
      <c r="G250" s="78"/>
      <c r="H250" s="78"/>
    </row>
    <row r="251" spans="1:8">
      <c r="A251" s="78"/>
      <c r="B251" s="78"/>
      <c r="C251" s="78"/>
      <c r="D251" s="78"/>
      <c r="E251" s="78"/>
      <c r="F251" s="78"/>
      <c r="G251" s="78"/>
      <c r="H251" s="78"/>
    </row>
    <row r="252" spans="1:8">
      <c r="A252" s="78"/>
      <c r="B252" s="78"/>
      <c r="C252" s="78"/>
      <c r="D252" s="78"/>
      <c r="E252" s="78"/>
      <c r="F252" s="78"/>
      <c r="G252" s="78"/>
      <c r="H252" s="78"/>
    </row>
    <row r="253" spans="1:8">
      <c r="A253" s="78"/>
      <c r="B253" s="78"/>
      <c r="C253" s="78"/>
      <c r="D253" s="78"/>
      <c r="E253" s="78"/>
      <c r="F253" s="78"/>
      <c r="G253" s="78"/>
      <c r="H253" s="78"/>
    </row>
    <row r="254" spans="1:8">
      <c r="A254" s="78"/>
      <c r="B254" s="78"/>
      <c r="C254" s="78"/>
      <c r="D254" s="78"/>
      <c r="E254" s="78"/>
      <c r="F254" s="78"/>
      <c r="G254" s="78"/>
      <c r="H254" s="78"/>
    </row>
    <row r="255" spans="1:8">
      <c r="A255" s="78"/>
      <c r="B255" s="78"/>
      <c r="C255" s="78"/>
      <c r="D255" s="78"/>
      <c r="E255" s="78"/>
      <c r="F255" s="78"/>
      <c r="G255" s="78"/>
      <c r="H255" s="78"/>
    </row>
    <row r="256" spans="1:8">
      <c r="A256" s="78"/>
      <c r="B256" s="78"/>
      <c r="C256" s="78"/>
      <c r="D256" s="78"/>
      <c r="E256" s="78"/>
      <c r="F256" s="78"/>
      <c r="G256" s="78"/>
      <c r="H256" s="78"/>
    </row>
    <row r="257" spans="1:8">
      <c r="A257" s="78"/>
      <c r="B257" s="78"/>
      <c r="C257" s="78"/>
      <c r="D257" s="78"/>
      <c r="E257" s="78"/>
      <c r="F257" s="78"/>
      <c r="G257" s="78"/>
      <c r="H257" s="78"/>
    </row>
    <row r="258" spans="1:8">
      <c r="A258" s="78"/>
      <c r="B258" s="78"/>
      <c r="C258" s="78"/>
      <c r="D258" s="78"/>
      <c r="E258" s="78"/>
      <c r="F258" s="78"/>
      <c r="G258" s="78"/>
      <c r="H258" s="78"/>
    </row>
    <row r="259" spans="1:8">
      <c r="A259" s="78"/>
      <c r="B259" s="78"/>
      <c r="C259" s="78"/>
      <c r="D259" s="78"/>
      <c r="E259" s="78"/>
      <c r="F259" s="78"/>
      <c r="G259" s="78"/>
      <c r="H259" s="78"/>
    </row>
    <row r="260" spans="1:8">
      <c r="A260" s="78"/>
      <c r="B260" s="78"/>
      <c r="C260" s="78"/>
      <c r="D260" s="78"/>
      <c r="E260" s="78"/>
      <c r="F260" s="78"/>
      <c r="G260" s="78"/>
      <c r="H260" s="78"/>
    </row>
    <row r="261" spans="1:8">
      <c r="A261" s="78"/>
      <c r="B261" s="78"/>
      <c r="C261" s="78"/>
      <c r="D261" s="78"/>
      <c r="E261" s="78"/>
      <c r="F261" s="78"/>
      <c r="G261" s="78"/>
      <c r="H261" s="78"/>
    </row>
    <row r="262" spans="1:8">
      <c r="A262" s="78"/>
      <c r="B262" s="78"/>
      <c r="C262" s="78"/>
      <c r="D262" s="78"/>
      <c r="E262" s="78"/>
      <c r="F262" s="78"/>
      <c r="G262" s="78"/>
      <c r="H262" s="78"/>
    </row>
    <row r="263" spans="1:8">
      <c r="A263" s="78"/>
      <c r="B263" s="78"/>
      <c r="C263" s="78"/>
      <c r="D263" s="78"/>
      <c r="E263" s="78"/>
      <c r="F263" s="78"/>
      <c r="G263" s="78"/>
      <c r="H263" s="78"/>
    </row>
    <row r="264" spans="1:8">
      <c r="A264" s="78"/>
      <c r="B264" s="78"/>
      <c r="C264" s="78"/>
      <c r="D264" s="78"/>
      <c r="E264" s="78"/>
      <c r="F264" s="78"/>
      <c r="G264" s="78"/>
      <c r="H264" s="78"/>
    </row>
    <row r="265" spans="1:8">
      <c r="A265" s="78"/>
      <c r="B265" s="78"/>
      <c r="C265" s="78"/>
      <c r="D265" s="78"/>
      <c r="E265" s="78"/>
      <c r="F265" s="78"/>
      <c r="G265" s="78"/>
      <c r="H265" s="78"/>
    </row>
    <row r="266" spans="1:8">
      <c r="A266" s="78"/>
      <c r="B266" s="78"/>
      <c r="C266" s="78"/>
      <c r="D266" s="78"/>
      <c r="E266" s="78"/>
      <c r="F266" s="78"/>
      <c r="G266" s="78"/>
      <c r="H266" s="78"/>
    </row>
    <row r="267" spans="1:8">
      <c r="A267" s="78"/>
      <c r="B267" s="78"/>
      <c r="C267" s="78"/>
      <c r="D267" s="78"/>
      <c r="E267" s="78"/>
      <c r="F267" s="78"/>
      <c r="G267" s="78"/>
      <c r="H267" s="78"/>
    </row>
    <row r="268" spans="1:8">
      <c r="A268" s="78"/>
      <c r="B268" s="78"/>
      <c r="C268" s="78"/>
      <c r="D268" s="78"/>
      <c r="E268" s="78"/>
      <c r="F268" s="78"/>
      <c r="G268" s="78"/>
      <c r="H268" s="78"/>
    </row>
    <row r="269" spans="1:8">
      <c r="A269" s="78"/>
      <c r="B269" s="78"/>
      <c r="C269" s="78"/>
      <c r="D269" s="78"/>
      <c r="E269" s="78"/>
      <c r="F269" s="78"/>
      <c r="G269" s="78"/>
      <c r="H269" s="78"/>
    </row>
    <row r="270" spans="1:8">
      <c r="A270" s="78"/>
      <c r="B270" s="78"/>
      <c r="C270" s="78"/>
      <c r="D270" s="78"/>
      <c r="E270" s="78"/>
      <c r="F270" s="78"/>
      <c r="G270" s="78"/>
      <c r="H270" s="78"/>
    </row>
    <row r="271" spans="1:8">
      <c r="A271" s="78"/>
      <c r="B271" s="78"/>
      <c r="C271" s="78"/>
      <c r="D271" s="78"/>
      <c r="E271" s="78"/>
      <c r="F271" s="78"/>
      <c r="G271" s="78"/>
      <c r="H271" s="78"/>
    </row>
    <row r="272" spans="1:8">
      <c r="A272" s="78"/>
      <c r="B272" s="78"/>
      <c r="C272" s="78"/>
      <c r="D272" s="78"/>
      <c r="E272" s="78"/>
      <c r="F272" s="78"/>
      <c r="G272" s="78"/>
      <c r="H272" s="78"/>
    </row>
    <row r="273" spans="1:8">
      <c r="A273" s="78"/>
      <c r="B273" s="78"/>
      <c r="C273" s="78"/>
      <c r="D273" s="78"/>
      <c r="E273" s="78"/>
      <c r="F273" s="78"/>
      <c r="G273" s="78"/>
      <c r="H273" s="78"/>
    </row>
    <row r="274" spans="1:8">
      <c r="A274" s="78"/>
      <c r="B274" s="78"/>
      <c r="C274" s="78"/>
      <c r="D274" s="78"/>
      <c r="E274" s="78"/>
      <c r="F274" s="78"/>
      <c r="G274" s="78"/>
      <c r="H274" s="78"/>
    </row>
    <row r="275" spans="1:8">
      <c r="A275" s="78"/>
      <c r="B275" s="78"/>
      <c r="C275" s="78"/>
      <c r="D275" s="78"/>
      <c r="E275" s="78"/>
      <c r="F275" s="78"/>
      <c r="G275" s="78"/>
      <c r="H275" s="78"/>
    </row>
    <row r="276" spans="1:8">
      <c r="A276" s="78"/>
      <c r="B276" s="78"/>
      <c r="C276" s="78"/>
      <c r="D276" s="78"/>
      <c r="E276" s="78"/>
      <c r="F276" s="78"/>
      <c r="G276" s="78"/>
      <c r="H276" s="78"/>
    </row>
    <row r="277" spans="1:8">
      <c r="A277" s="78"/>
      <c r="B277" s="78"/>
      <c r="C277" s="78"/>
      <c r="D277" s="78"/>
      <c r="E277" s="78"/>
      <c r="F277" s="78"/>
      <c r="G277" s="78"/>
      <c r="H277" s="78"/>
    </row>
    <row r="278" spans="1:8">
      <c r="A278" s="78"/>
      <c r="B278" s="78"/>
      <c r="C278" s="78"/>
      <c r="D278" s="78"/>
      <c r="E278" s="78"/>
      <c r="F278" s="78"/>
      <c r="G278" s="78"/>
      <c r="H278" s="78"/>
    </row>
    <row r="279" spans="1:8">
      <c r="A279" s="78"/>
      <c r="B279" s="78"/>
      <c r="C279" s="78"/>
      <c r="D279" s="78"/>
      <c r="E279" s="78"/>
      <c r="F279" s="78"/>
      <c r="G279" s="78"/>
      <c r="H279" s="78"/>
    </row>
    <row r="280" spans="1:8">
      <c r="A280" s="78"/>
      <c r="B280" s="78"/>
      <c r="C280" s="78"/>
      <c r="D280" s="78"/>
      <c r="E280" s="78"/>
      <c r="F280" s="78"/>
      <c r="G280" s="78"/>
      <c r="H280" s="78"/>
    </row>
    <row r="281" spans="1:8">
      <c r="A281" s="78"/>
      <c r="B281" s="78"/>
      <c r="C281" s="78"/>
      <c r="D281" s="78"/>
      <c r="E281" s="78"/>
      <c r="F281" s="78"/>
      <c r="G281" s="78"/>
      <c r="H281" s="78"/>
    </row>
    <row r="282" spans="1:8">
      <c r="A282" s="78"/>
      <c r="B282" s="78"/>
      <c r="C282" s="78"/>
      <c r="D282" s="78"/>
      <c r="E282" s="78"/>
      <c r="F282" s="78"/>
      <c r="G282" s="78"/>
      <c r="H282" s="78"/>
    </row>
    <row r="283" spans="1:8">
      <c r="A283" s="78"/>
      <c r="B283" s="78"/>
      <c r="C283" s="78"/>
      <c r="D283" s="78"/>
      <c r="E283" s="78"/>
      <c r="F283" s="78"/>
      <c r="G283" s="78"/>
      <c r="H283" s="78"/>
    </row>
    <row r="284" spans="1:8">
      <c r="A284" s="78"/>
      <c r="B284" s="78"/>
      <c r="C284" s="78"/>
      <c r="D284" s="78"/>
      <c r="E284" s="78"/>
      <c r="F284" s="78"/>
      <c r="G284" s="78"/>
      <c r="H284" s="78"/>
    </row>
    <row r="285" spans="1:8">
      <c r="A285" s="78"/>
      <c r="B285" s="78"/>
      <c r="C285" s="78"/>
      <c r="D285" s="78"/>
      <c r="E285" s="78"/>
      <c r="F285" s="78"/>
      <c r="G285" s="78"/>
      <c r="H285" s="78"/>
    </row>
    <row r="286" spans="1:8">
      <c r="A286" s="78"/>
      <c r="B286" s="78"/>
      <c r="C286" s="78"/>
      <c r="D286" s="78"/>
      <c r="E286" s="78"/>
      <c r="F286" s="78"/>
      <c r="G286" s="78"/>
      <c r="H286" s="78"/>
    </row>
    <row r="287" spans="1:8">
      <c r="A287" s="78"/>
      <c r="B287" s="78"/>
      <c r="C287" s="78"/>
      <c r="D287" s="78"/>
      <c r="E287" s="78"/>
      <c r="F287" s="78"/>
      <c r="G287" s="78"/>
      <c r="H287" s="78"/>
    </row>
    <row r="288" spans="1:8">
      <c r="A288" s="78"/>
      <c r="B288" s="78"/>
      <c r="C288" s="78"/>
      <c r="D288" s="78"/>
      <c r="E288" s="78"/>
      <c r="F288" s="78"/>
      <c r="G288" s="78"/>
      <c r="H288" s="78"/>
    </row>
    <row r="289" spans="1:8">
      <c r="A289" s="78"/>
      <c r="B289" s="78"/>
      <c r="C289" s="78"/>
      <c r="D289" s="78"/>
      <c r="E289" s="78"/>
      <c r="F289" s="78"/>
      <c r="G289" s="78"/>
      <c r="H289" s="78"/>
    </row>
    <row r="290" spans="1:8">
      <c r="A290" s="78"/>
      <c r="B290" s="78"/>
      <c r="C290" s="78"/>
      <c r="D290" s="78"/>
      <c r="E290" s="78"/>
      <c r="F290" s="78"/>
      <c r="G290" s="78"/>
      <c r="H290" s="78"/>
    </row>
    <row r="291" spans="1:8">
      <c r="A291" s="78"/>
      <c r="B291" s="78"/>
      <c r="C291" s="78"/>
      <c r="D291" s="78"/>
      <c r="E291" s="78"/>
      <c r="F291" s="78"/>
      <c r="G291" s="78"/>
      <c r="H291" s="78"/>
    </row>
    <row r="292" spans="1:8">
      <c r="A292" s="78"/>
      <c r="B292" s="78"/>
      <c r="C292" s="78"/>
      <c r="D292" s="78"/>
      <c r="E292" s="78"/>
      <c r="F292" s="78"/>
      <c r="G292" s="78"/>
      <c r="H292" s="78"/>
    </row>
    <row r="293" spans="1:8">
      <c r="A293" s="78"/>
      <c r="B293" s="78"/>
      <c r="C293" s="78"/>
      <c r="D293" s="78"/>
      <c r="E293" s="78"/>
      <c r="F293" s="78"/>
      <c r="G293" s="78"/>
      <c r="H293" s="78"/>
    </row>
    <row r="294" spans="1:8">
      <c r="A294" s="78"/>
      <c r="B294" s="78"/>
      <c r="C294" s="78"/>
      <c r="D294" s="78"/>
      <c r="E294" s="78"/>
      <c r="F294" s="78"/>
      <c r="G294" s="78"/>
      <c r="H294" s="78"/>
    </row>
    <row r="295" spans="1:8">
      <c r="A295" s="78"/>
      <c r="B295" s="78"/>
      <c r="C295" s="78"/>
      <c r="D295" s="78"/>
      <c r="E295" s="78"/>
      <c r="F295" s="78"/>
      <c r="G295" s="78"/>
      <c r="H295" s="78"/>
    </row>
    <row r="296" spans="1:8">
      <c r="A296" s="78"/>
      <c r="B296" s="78"/>
      <c r="C296" s="78"/>
      <c r="D296" s="78"/>
      <c r="E296" s="78"/>
      <c r="F296" s="78"/>
      <c r="G296" s="78"/>
      <c r="H296" s="78"/>
    </row>
    <row r="297" spans="1:8">
      <c r="A297" s="78"/>
      <c r="B297" s="78"/>
      <c r="C297" s="78"/>
      <c r="D297" s="78"/>
      <c r="E297" s="78"/>
      <c r="F297" s="78"/>
      <c r="G297" s="78"/>
      <c r="H297" s="78"/>
    </row>
    <row r="298" spans="1:8">
      <c r="A298" s="78"/>
      <c r="B298" s="78"/>
      <c r="C298" s="78"/>
      <c r="D298" s="78"/>
      <c r="E298" s="78"/>
      <c r="F298" s="78"/>
      <c r="G298" s="78"/>
      <c r="H298" s="78"/>
    </row>
    <row r="299" spans="1:8">
      <c r="A299" s="78"/>
      <c r="B299" s="78"/>
      <c r="C299" s="78"/>
      <c r="D299" s="78"/>
      <c r="E299" s="78"/>
      <c r="F299" s="78"/>
      <c r="G299" s="78"/>
      <c r="H299" s="78"/>
    </row>
    <row r="300" spans="1:8">
      <c r="A300" s="78"/>
      <c r="B300" s="78"/>
      <c r="C300" s="78"/>
      <c r="D300" s="78"/>
      <c r="E300" s="78"/>
      <c r="F300" s="78"/>
      <c r="G300" s="78"/>
      <c r="H300" s="78"/>
    </row>
    <row r="301" spans="1:8">
      <c r="A301" s="78"/>
      <c r="B301" s="78"/>
      <c r="C301" s="78"/>
      <c r="D301" s="78"/>
      <c r="E301" s="78"/>
      <c r="F301" s="78"/>
      <c r="G301" s="78"/>
      <c r="H301" s="78"/>
    </row>
    <row r="302" spans="1:8">
      <c r="A302" s="78"/>
      <c r="B302" s="78"/>
      <c r="C302" s="78"/>
      <c r="D302" s="78"/>
      <c r="E302" s="78"/>
      <c r="F302" s="78"/>
      <c r="G302" s="78"/>
      <c r="H302" s="78"/>
    </row>
    <row r="303" spans="1:8">
      <c r="A303" s="78"/>
      <c r="B303" s="78"/>
      <c r="C303" s="78"/>
      <c r="D303" s="78"/>
      <c r="E303" s="78"/>
      <c r="F303" s="78"/>
      <c r="G303" s="78"/>
      <c r="H303" s="78"/>
    </row>
    <row r="304" spans="1:8">
      <c r="A304" s="78"/>
      <c r="B304" s="78"/>
      <c r="C304" s="78"/>
      <c r="D304" s="78"/>
      <c r="E304" s="78"/>
      <c r="F304" s="78"/>
      <c r="G304" s="78"/>
      <c r="H304" s="78"/>
    </row>
    <row r="305" spans="1:8">
      <c r="A305" s="78"/>
      <c r="B305" s="78"/>
      <c r="C305" s="78"/>
      <c r="D305" s="78"/>
      <c r="E305" s="78"/>
      <c r="F305" s="78"/>
      <c r="G305" s="78"/>
      <c r="H305" s="78"/>
    </row>
    <row r="306" spans="1:8">
      <c r="A306" s="78"/>
      <c r="B306" s="78"/>
      <c r="C306" s="78"/>
      <c r="D306" s="78"/>
      <c r="E306" s="78"/>
      <c r="F306" s="78"/>
      <c r="G306" s="78"/>
      <c r="H306" s="78"/>
    </row>
    <row r="307" spans="1:8">
      <c r="A307" s="78"/>
      <c r="B307" s="78"/>
      <c r="C307" s="78"/>
      <c r="D307" s="78"/>
      <c r="E307" s="78"/>
      <c r="F307" s="78"/>
      <c r="G307" s="78"/>
      <c r="H307" s="78"/>
    </row>
    <row r="308" spans="1:8">
      <c r="A308" s="78"/>
      <c r="B308" s="78"/>
      <c r="C308" s="78"/>
      <c r="D308" s="78"/>
      <c r="E308" s="78"/>
      <c r="F308" s="78"/>
      <c r="G308" s="78"/>
      <c r="H308" s="78"/>
    </row>
    <row r="309" spans="1:8">
      <c r="A309" s="78"/>
      <c r="B309" s="78"/>
      <c r="C309" s="78"/>
      <c r="D309" s="78"/>
      <c r="E309" s="78"/>
      <c r="F309" s="78"/>
      <c r="G309" s="78"/>
      <c r="H309" s="78"/>
    </row>
    <row r="310" spans="1:8">
      <c r="A310" s="78"/>
      <c r="B310" s="78"/>
      <c r="C310" s="78"/>
      <c r="D310" s="78"/>
      <c r="E310" s="78"/>
      <c r="F310" s="78"/>
      <c r="G310" s="78"/>
      <c r="H310" s="78"/>
    </row>
    <row r="311" spans="1:8">
      <c r="A311" s="78"/>
      <c r="B311" s="78"/>
      <c r="C311" s="78"/>
      <c r="D311" s="78"/>
      <c r="E311" s="78"/>
      <c r="F311" s="78"/>
      <c r="G311" s="78"/>
      <c r="H311" s="78"/>
    </row>
    <row r="312" spans="1:8">
      <c r="A312" s="78"/>
      <c r="B312" s="78"/>
      <c r="C312" s="78"/>
      <c r="D312" s="78"/>
      <c r="E312" s="78"/>
      <c r="F312" s="78"/>
      <c r="G312" s="78"/>
      <c r="H312" s="78"/>
    </row>
    <row r="313" spans="1:8">
      <c r="A313" s="78"/>
      <c r="B313" s="78"/>
      <c r="C313" s="78"/>
      <c r="D313" s="78"/>
      <c r="E313" s="78"/>
      <c r="F313" s="78"/>
      <c r="G313" s="78"/>
      <c r="H313" s="78"/>
    </row>
    <row r="314" spans="1:8">
      <c r="A314" s="78"/>
      <c r="B314" s="78"/>
      <c r="C314" s="78"/>
      <c r="D314" s="78"/>
      <c r="E314" s="78"/>
      <c r="F314" s="78"/>
      <c r="G314" s="78"/>
      <c r="H314" s="78"/>
    </row>
    <row r="315" spans="1:8">
      <c r="A315" s="78"/>
      <c r="B315" s="78"/>
      <c r="C315" s="78"/>
      <c r="D315" s="78"/>
      <c r="E315" s="78"/>
      <c r="F315" s="78"/>
      <c r="G315" s="78"/>
      <c r="H315" s="78"/>
    </row>
    <row r="316" spans="1:8">
      <c r="A316" s="78"/>
      <c r="B316" s="78"/>
      <c r="C316" s="78"/>
      <c r="D316" s="78"/>
      <c r="E316" s="78"/>
      <c r="F316" s="78"/>
      <c r="G316" s="78"/>
      <c r="H316" s="78"/>
    </row>
    <row r="317" spans="1:8">
      <c r="A317" s="78"/>
      <c r="B317" s="78"/>
      <c r="C317" s="78"/>
      <c r="D317" s="78"/>
      <c r="E317" s="78"/>
      <c r="F317" s="78"/>
      <c r="G317" s="78"/>
      <c r="H317" s="78"/>
    </row>
  </sheetData>
  <sheetProtection formatColumns="0" formatRows="0" insertRows="0"/>
  <mergeCells count="13">
    <mergeCell ref="H20:H21"/>
    <mergeCell ref="E6:E7"/>
    <mergeCell ref="F6:F7"/>
    <mergeCell ref="A20:B20"/>
    <mergeCell ref="G20:G21"/>
    <mergeCell ref="B21:B22"/>
    <mergeCell ref="A21:A22"/>
    <mergeCell ref="A7:A8"/>
    <mergeCell ref="D6:D7"/>
    <mergeCell ref="B7:B8"/>
    <mergeCell ref="F20:F21"/>
    <mergeCell ref="A6:C6"/>
    <mergeCell ref="C7:C8"/>
  </mergeCells>
  <phoneticPr fontId="17" type="noConversion"/>
  <dataValidations count="5">
    <dataValidation type="list" allowBlank="1" showInputMessage="1" showErrorMessage="1" sqref="C23:C32">
      <formula1>"G 1,6, G 2,5, G 4, G 6, G 10, G 16,G 25,G 40,G 65,G 100,G 160,G 250,G 400,G 650,G 1000,G 1600,G 2500, G 4000, G 6500"</formula1>
    </dataValidation>
    <dataValidation type="list" allowBlank="1" showInputMessage="1" showErrorMessage="1" sqref="A9:A14 A23:A32">
      <formula1>"bitte wählen, Hochdruckleitungsnetz, Mitteldruckleitungsnetz, Niederdruckleitungsnetz, alle Druckstufen"</formula1>
    </dataValidation>
    <dataValidation type="list" allowBlank="1" showInputMessage="1" showErrorMessage="1" sqref="B9:B14 B23:B32">
      <formula1>"bitte wählen, mit Leistungsmessung, ohne Leistungsmessung"</formula1>
    </dataValidation>
    <dataValidation type="list" allowBlank="1" showInputMessage="1" showErrorMessage="1" sqref="D23:D32">
      <formula1>"bitte wählen,Trommelgaszähler, Drehschleusengaszähler, Balgengaszähler, Drehkolbengaszähler, Wirkdruckzähler, Turbinenradgaszähler, Wirbelgaszähler, Ultraschallgaszähler,Mengenumwerter,Sonstiges"</formula1>
    </dataValidation>
    <dataValidation type="list" allowBlank="1" showInputMessage="1" showErrorMessage="1" sqref="C9:C14">
      <formula1>"bitte wählen, jährliche Messung, halbjährliche Messung, vierteljährliche Messung, monatliche Messung,tägliche Messung"</formula1>
    </dataValidation>
  </dataValidations>
  <pageMargins left="0.47" right="0.31" top="0.57999999999999996" bottom="0.78740157480314965" header="0.39370078740157483" footer="0.39370078740157483"/>
  <pageSetup paperSize="9" scale="44" orientation="landscape" r:id="rId1"/>
  <headerFooter alignWithMargins="0">
    <oddFooter>&amp;L&amp;8&amp;D&amp;C &amp;R&amp;8&amp;A -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66FFFF"/>
    <pageSetUpPr fitToPage="1"/>
  </sheetPr>
  <dimension ref="A1:AU241"/>
  <sheetViews>
    <sheetView zoomScale="56" zoomScaleNormal="56" zoomScaleSheetLayoutView="80" workbookViewId="0">
      <pane ySplit="1" topLeftCell="A2" activePane="bottomLeft" state="frozen"/>
      <selection activeCell="A14" sqref="A14"/>
      <selection pane="bottomLeft" sqref="A1:J1"/>
    </sheetView>
  </sheetViews>
  <sheetFormatPr baseColWidth="10" defaultColWidth="12.5546875" defaultRowHeight="15" outlineLevelCol="1"/>
  <cols>
    <col min="1" max="1" width="29.33203125" style="119" customWidth="1"/>
    <col min="2" max="2" width="35.5546875" style="119" bestFit="1" customWidth="1"/>
    <col min="3" max="3" width="51.6640625" style="119" bestFit="1" customWidth="1"/>
    <col min="4" max="4" width="49.5546875" style="119" bestFit="1" customWidth="1"/>
    <col min="5" max="5" width="29.33203125" style="119" customWidth="1"/>
    <col min="6" max="7" width="29.33203125" style="119" hidden="1" customWidth="1" outlineLevel="1"/>
    <col min="8" max="8" width="29.33203125" style="119" customWidth="1" collapsed="1"/>
    <col min="9" max="10" width="29.33203125" style="119" hidden="1" customWidth="1" outlineLevel="1"/>
    <col min="11" max="11" width="29.33203125" style="119" customWidth="1" collapsed="1"/>
    <col min="12" max="47" width="12.5546875" style="118" customWidth="1"/>
    <col min="48" max="16384" width="12.5546875" style="119"/>
  </cols>
  <sheetData>
    <row r="1" spans="1:47" s="114" customFormat="1" ht="36" customHeight="1">
      <c r="A1" s="775" t="s">
        <v>163</v>
      </c>
      <c r="B1" s="775"/>
      <c r="C1" s="775"/>
      <c r="D1" s="775"/>
      <c r="E1" s="775"/>
      <c r="F1" s="775"/>
      <c r="G1" s="775"/>
      <c r="H1" s="775"/>
      <c r="I1" s="775"/>
      <c r="J1" s="77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row>
    <row r="2" spans="1:47" s="114" customFormat="1" ht="17.399999999999999">
      <c r="A2" s="113"/>
      <c r="B2" s="113"/>
      <c r="C2" s="113"/>
      <c r="D2" s="113"/>
      <c r="E2" s="113"/>
      <c r="F2" s="113"/>
      <c r="G2" s="113"/>
      <c r="H2" s="113"/>
      <c r="I2" s="113"/>
      <c r="J2" s="113"/>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row>
    <row r="3" spans="1:47" s="79" customFormat="1" ht="15.6">
      <c r="A3" s="8"/>
      <c r="B3" s="8"/>
      <c r="C3" s="8"/>
      <c r="G3" s="116"/>
      <c r="H3" s="116"/>
    </row>
    <row r="4" spans="1:47" s="20" customFormat="1" ht="15.6">
      <c r="A4" s="222" t="s">
        <v>92</v>
      </c>
      <c r="B4" s="19"/>
      <c r="C4" s="19"/>
      <c r="D4" s="19"/>
      <c r="E4" s="19"/>
      <c r="F4" s="204"/>
      <c r="G4" s="204"/>
    </row>
    <row r="5" spans="1:47" s="20" customFormat="1" ht="15.6">
      <c r="A5" s="8"/>
      <c r="B5" s="19"/>
      <c r="C5" s="19"/>
      <c r="D5" s="19"/>
      <c r="E5" s="19"/>
      <c r="F5" s="204"/>
      <c r="G5" s="204"/>
    </row>
    <row r="6" spans="1:47" ht="62.4">
      <c r="A6" s="117" t="s">
        <v>80</v>
      </c>
      <c r="B6" s="117" t="s">
        <v>93</v>
      </c>
      <c r="C6" s="117" t="s">
        <v>94</v>
      </c>
      <c r="D6" s="117" t="s">
        <v>95</v>
      </c>
      <c r="E6" s="117" t="s">
        <v>42</v>
      </c>
      <c r="F6" s="207"/>
      <c r="G6" s="207"/>
      <c r="H6" s="117" t="s">
        <v>43</v>
      </c>
      <c r="I6" s="118"/>
      <c r="J6" s="118"/>
      <c r="K6" s="117" t="s">
        <v>96</v>
      </c>
      <c r="AT6" s="119"/>
      <c r="AU6" s="119"/>
    </row>
    <row r="7" spans="1:47" ht="15.6">
      <c r="A7" s="120" t="s">
        <v>32</v>
      </c>
      <c r="B7" s="120" t="s">
        <v>44</v>
      </c>
      <c r="C7" s="120" t="s">
        <v>22</v>
      </c>
      <c r="D7" s="120" t="s">
        <v>97</v>
      </c>
      <c r="E7" s="120" t="s">
        <v>17</v>
      </c>
      <c r="F7" s="207"/>
      <c r="G7" s="207"/>
      <c r="H7" s="120" t="s">
        <v>21</v>
      </c>
      <c r="I7" s="118"/>
      <c r="J7" s="118"/>
      <c r="K7" s="120" t="s">
        <v>35</v>
      </c>
      <c r="AT7" s="119"/>
      <c r="AU7" s="119"/>
    </row>
    <row r="8" spans="1:47">
      <c r="A8" s="430"/>
      <c r="B8" s="431"/>
      <c r="C8" s="431"/>
      <c r="D8" s="431"/>
      <c r="E8" s="431"/>
      <c r="F8" s="284"/>
      <c r="G8" s="284"/>
      <c r="H8" s="259"/>
      <c r="I8" s="118"/>
      <c r="J8" s="118"/>
      <c r="K8" s="430"/>
      <c r="AT8" s="119"/>
      <c r="AU8" s="119"/>
    </row>
    <row r="9" spans="1:47">
      <c r="A9" s="430"/>
      <c r="B9" s="431"/>
      <c r="C9" s="431"/>
      <c r="D9" s="431"/>
      <c r="E9" s="431"/>
      <c r="F9" s="284"/>
      <c r="G9" s="284"/>
      <c r="H9" s="259"/>
      <c r="I9" s="118"/>
      <c r="J9" s="118"/>
      <c r="K9" s="430"/>
      <c r="AT9" s="119"/>
      <c r="AU9" s="119"/>
    </row>
    <row r="10" spans="1:47">
      <c r="A10" s="430"/>
      <c r="B10" s="431"/>
      <c r="C10" s="431"/>
      <c r="D10" s="431"/>
      <c r="E10" s="431"/>
      <c r="F10" s="284"/>
      <c r="G10" s="284"/>
      <c r="H10" s="259"/>
      <c r="I10" s="118"/>
      <c r="J10" s="118"/>
      <c r="K10" s="430"/>
      <c r="AT10" s="119"/>
      <c r="AU10" s="119"/>
    </row>
    <row r="11" spans="1:47">
      <c r="A11" s="430"/>
      <c r="B11" s="431"/>
      <c r="C11" s="431"/>
      <c r="D11" s="431"/>
      <c r="E11" s="431"/>
      <c r="F11" s="284"/>
      <c r="G11" s="284"/>
      <c r="H11" s="259"/>
      <c r="I11" s="118"/>
      <c r="J11" s="118"/>
      <c r="K11" s="430"/>
      <c r="AT11" s="119"/>
      <c r="AU11" s="119"/>
    </row>
    <row r="12" spans="1:47" ht="15.6">
      <c r="A12" s="122" t="s">
        <v>45</v>
      </c>
      <c r="B12" s="283">
        <f>SUM(B8:B11)</f>
        <v>0</v>
      </c>
      <c r="C12" s="283">
        <f>SUM(C8:C11)</f>
        <v>0</v>
      </c>
      <c r="D12" s="283">
        <f>SUM(D8:D11)</f>
        <v>0</v>
      </c>
      <c r="E12" s="283">
        <f>SUM(E8:E11)</f>
        <v>0</v>
      </c>
      <c r="F12" s="284"/>
      <c r="G12" s="284"/>
      <c r="H12" s="283">
        <f>SUM(H8:H11)</f>
        <v>0</v>
      </c>
      <c r="I12" s="289"/>
      <c r="J12" s="289"/>
      <c r="K12" s="283">
        <f>SUM(K8:K11)</f>
        <v>0</v>
      </c>
      <c r="AT12" s="119"/>
      <c r="AU12" s="119"/>
    </row>
    <row r="13" spans="1:47" ht="15.6">
      <c r="A13" s="123" t="s">
        <v>28</v>
      </c>
      <c r="B13" s="285"/>
      <c r="C13" s="285"/>
      <c r="D13" s="285"/>
      <c r="E13" s="286"/>
      <c r="F13" s="284"/>
      <c r="G13" s="284"/>
      <c r="H13" s="287"/>
      <c r="I13" s="289"/>
      <c r="J13" s="289"/>
      <c r="K13" s="283">
        <f>K12</f>
        <v>0</v>
      </c>
      <c r="AT13" s="119"/>
      <c r="AU13" s="119"/>
    </row>
    <row r="14" spans="1:47" s="118" customFormat="1" ht="15.6">
      <c r="A14" s="78"/>
      <c r="B14" s="124"/>
      <c r="C14" s="124"/>
      <c r="D14" s="125"/>
      <c r="E14" s="126"/>
      <c r="F14" s="207"/>
      <c r="G14" s="207"/>
    </row>
    <row r="15" spans="1:47" s="118" customFormat="1" ht="15.6">
      <c r="A15" s="78"/>
      <c r="B15" s="124"/>
      <c r="C15" s="124"/>
      <c r="D15" s="125"/>
      <c r="E15" s="126"/>
      <c r="F15" s="208"/>
      <c r="G15" s="208"/>
      <c r="H15" s="125"/>
      <c r="I15" s="124"/>
      <c r="J15" s="124"/>
    </row>
    <row r="16" spans="1:47" s="20" customFormat="1" ht="15.6">
      <c r="A16" s="8" t="s">
        <v>98</v>
      </c>
      <c r="B16" s="19"/>
      <c r="C16" s="19"/>
      <c r="D16" s="19"/>
      <c r="E16" s="19"/>
      <c r="F16" s="209"/>
      <c r="G16" s="204"/>
      <c r="H16" s="7"/>
      <c r="I16" s="7"/>
      <c r="J16" s="7"/>
    </row>
    <row r="17" spans="1:38" s="131" customFormat="1" ht="15.6">
      <c r="A17" s="127"/>
      <c r="B17" s="128"/>
      <c r="C17" s="128"/>
      <c r="D17" s="128"/>
      <c r="E17" s="128"/>
      <c r="F17" s="210"/>
      <c r="G17" s="211"/>
      <c r="H17" s="130"/>
      <c r="I17" s="130"/>
      <c r="J17" s="130"/>
    </row>
    <row r="18" spans="1:38" s="131" customFormat="1" ht="15.6">
      <c r="A18" s="132" t="s">
        <v>106</v>
      </c>
      <c r="B18" s="128"/>
      <c r="C18" s="128"/>
      <c r="D18" s="128"/>
      <c r="E18" s="128"/>
      <c r="F18" s="210"/>
      <c r="G18" s="211"/>
      <c r="H18" s="130"/>
      <c r="I18" s="130"/>
      <c r="J18" s="130"/>
    </row>
    <row r="19" spans="1:38" s="131" customFormat="1" ht="15.6">
      <c r="A19" s="127"/>
      <c r="B19" s="128"/>
      <c r="C19" s="128"/>
      <c r="D19" s="128"/>
      <c r="E19" s="128"/>
      <c r="F19" s="210"/>
      <c r="G19" s="211"/>
      <c r="H19" s="130"/>
      <c r="I19" s="130"/>
      <c r="J19" s="130"/>
    </row>
    <row r="20" spans="1:38" s="21" customFormat="1" ht="15.6">
      <c r="A20" s="760" t="s">
        <v>56</v>
      </c>
      <c r="B20" s="23" t="s">
        <v>13</v>
      </c>
      <c r="C20" s="23" t="s">
        <v>13</v>
      </c>
      <c r="D20" s="760" t="s">
        <v>31</v>
      </c>
      <c r="E20" s="25" t="s">
        <v>57</v>
      </c>
      <c r="F20" s="26"/>
      <c r="G20" s="26"/>
      <c r="H20" s="25" t="s">
        <v>58</v>
      </c>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s="21" customFormat="1" ht="15.6">
      <c r="A21" s="761"/>
      <c r="B21" s="198" t="s">
        <v>15</v>
      </c>
      <c r="C21" s="198" t="s">
        <v>16</v>
      </c>
      <c r="D21" s="761"/>
      <c r="E21" s="29" t="s">
        <v>59</v>
      </c>
      <c r="F21" s="24"/>
      <c r="G21" s="24"/>
      <c r="H21" s="29" t="s">
        <v>59</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row>
    <row r="22" spans="1:38" s="21" customFormat="1" ht="15.6">
      <c r="A22" s="30" t="s">
        <v>32</v>
      </c>
      <c r="B22" s="31" t="s">
        <v>17</v>
      </c>
      <c r="C22" s="31" t="s">
        <v>17</v>
      </c>
      <c r="D22" s="32" t="s">
        <v>35</v>
      </c>
      <c r="E22" s="31" t="s">
        <v>17</v>
      </c>
      <c r="F22" s="28"/>
      <c r="G22" s="28"/>
      <c r="H22" s="31" t="s">
        <v>18</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s="21" customFormat="1" ht="15" customHeight="1">
      <c r="A23" s="205" t="str">
        <f>IF('Netzentgelte i.e.S. (Plan)'!A11="","",'Netzentgelte i.e.S. (Plan)'!A11)</f>
        <v/>
      </c>
      <c r="B23" s="298" t="str">
        <f>IF('Netzentgelte i.e.S. (Plan)'!B11="","",'Netzentgelte i.e.S. (Plan)'!B11)</f>
        <v/>
      </c>
      <c r="C23" s="298" t="str">
        <f>IF('Netzentgelte i.e.S. (Plan)'!D11="","",'Netzentgelte i.e.S. (Plan)'!D11)</f>
        <v/>
      </c>
      <c r="D23" s="412"/>
      <c r="E23" s="412"/>
      <c r="F23" s="33"/>
      <c r="G23" s="33"/>
      <c r="H23" s="408"/>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s="21" customFormat="1">
      <c r="A24" s="206" t="str">
        <f>IF('Netzentgelte i.e.S. (Plan)'!A12="","",'Netzentgelte i.e.S. (Plan)'!A12)</f>
        <v/>
      </c>
      <c r="B24" s="299" t="str">
        <f>IF('Netzentgelte i.e.S. (Plan)'!B12="","",'Netzentgelte i.e.S. (Plan)'!B12)</f>
        <v/>
      </c>
      <c r="C24" s="299" t="str">
        <f>IF('Netzentgelte i.e.S. (Plan)'!D12="","",'Netzentgelte i.e.S. (Plan)'!D12)</f>
        <v/>
      </c>
      <c r="D24" s="415"/>
      <c r="E24" s="415"/>
      <c r="F24" s="33"/>
      <c r="G24" s="33"/>
      <c r="H24" s="408"/>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1:38" s="21" customFormat="1">
      <c r="A25" s="206" t="str">
        <f>IF('Netzentgelte i.e.S. (Plan)'!A13="","",'Netzentgelte i.e.S. (Plan)'!A13)</f>
        <v/>
      </c>
      <c r="B25" s="299" t="str">
        <f>IF('Netzentgelte i.e.S. (Plan)'!B13="","",'Netzentgelte i.e.S. (Plan)'!B13)</f>
        <v/>
      </c>
      <c r="C25" s="299" t="str">
        <f>IF('Netzentgelte i.e.S. (Plan)'!D13="","",'Netzentgelte i.e.S. (Plan)'!D13)</f>
        <v/>
      </c>
      <c r="D25" s="415"/>
      <c r="E25" s="415"/>
      <c r="F25" s="33"/>
      <c r="G25" s="33"/>
      <c r="H25" s="408"/>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s="21" customFormat="1">
      <c r="A26" s="206" t="str">
        <f>IF('Netzentgelte i.e.S. (Plan)'!A14="","",'Netzentgelte i.e.S. (Plan)'!A14)</f>
        <v/>
      </c>
      <c r="B26" s="299" t="str">
        <f>IF('Netzentgelte i.e.S. (Plan)'!B14="","",'Netzentgelte i.e.S. (Plan)'!B14)</f>
        <v/>
      </c>
      <c r="C26" s="299" t="str">
        <f>IF('Netzentgelte i.e.S. (Plan)'!D14="","",'Netzentgelte i.e.S. (Plan)'!D14)</f>
        <v/>
      </c>
      <c r="D26" s="415"/>
      <c r="E26" s="415"/>
      <c r="F26" s="33"/>
      <c r="G26" s="33"/>
      <c r="H26" s="408"/>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s="21" customFormat="1">
      <c r="A27" s="206" t="str">
        <f>IF('Netzentgelte i.e.S. (Plan)'!A15="","",'Netzentgelte i.e.S. (Plan)'!A15)</f>
        <v/>
      </c>
      <c r="B27" s="299" t="str">
        <f>IF('Netzentgelte i.e.S. (Plan)'!B15="","",'Netzentgelte i.e.S. (Plan)'!B15)</f>
        <v/>
      </c>
      <c r="C27" s="299" t="str">
        <f>IF('Netzentgelte i.e.S. (Plan)'!D15="","",'Netzentgelte i.e.S. (Plan)'!D15)</f>
        <v/>
      </c>
      <c r="D27" s="415"/>
      <c r="E27" s="415"/>
      <c r="F27" s="33"/>
      <c r="G27" s="33"/>
      <c r="H27" s="408"/>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s="21" customFormat="1">
      <c r="A28" s="206" t="str">
        <f>IF('Netzentgelte i.e.S. (Plan)'!A16="","",'Netzentgelte i.e.S. (Plan)'!A16)</f>
        <v/>
      </c>
      <c r="B28" s="299" t="str">
        <f>IF('Netzentgelte i.e.S. (Plan)'!B16="","",'Netzentgelte i.e.S. (Plan)'!B16)</f>
        <v/>
      </c>
      <c r="C28" s="299" t="str">
        <f>IF('Netzentgelte i.e.S. (Plan)'!D16="","",'Netzentgelte i.e.S. (Plan)'!D16)</f>
        <v/>
      </c>
      <c r="D28" s="415"/>
      <c r="E28" s="415"/>
      <c r="F28" s="33"/>
      <c r="G28" s="33"/>
      <c r="H28" s="408"/>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s="21" customFormat="1">
      <c r="A29" s="206" t="str">
        <f>IF('Netzentgelte i.e.S. (Plan)'!A17="","",'Netzentgelte i.e.S. (Plan)'!A17)</f>
        <v/>
      </c>
      <c r="B29" s="299" t="str">
        <f>IF('Netzentgelte i.e.S. (Plan)'!B17="","",'Netzentgelte i.e.S. (Plan)'!B17)</f>
        <v/>
      </c>
      <c r="C29" s="299" t="str">
        <f>IF('Netzentgelte i.e.S. (Plan)'!D17="","",'Netzentgelte i.e.S. (Plan)'!D17)</f>
        <v/>
      </c>
      <c r="D29" s="415"/>
      <c r="E29" s="415"/>
      <c r="F29" s="33"/>
      <c r="G29" s="33"/>
      <c r="H29" s="408"/>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row>
    <row r="30" spans="1:38" s="21" customFormat="1">
      <c r="A30" s="206" t="str">
        <f>IF('Netzentgelte i.e.S. (Plan)'!A18="","",'Netzentgelte i.e.S. (Plan)'!A18)</f>
        <v/>
      </c>
      <c r="B30" s="299" t="str">
        <f>IF('Netzentgelte i.e.S. (Plan)'!B18="","",'Netzentgelte i.e.S. (Plan)'!B18)</f>
        <v/>
      </c>
      <c r="C30" s="299" t="str">
        <f>IF('Netzentgelte i.e.S. (Plan)'!D18="","",'Netzentgelte i.e.S. (Plan)'!D18)</f>
        <v/>
      </c>
      <c r="D30" s="415"/>
      <c r="E30" s="415"/>
      <c r="F30" s="33"/>
      <c r="G30" s="33"/>
      <c r="H30" s="408"/>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s="21" customFormat="1">
      <c r="A31" s="206" t="str">
        <f>IF('Netzentgelte i.e.S. (Plan)'!A19="","",'Netzentgelte i.e.S. (Plan)'!A19)</f>
        <v/>
      </c>
      <c r="B31" s="299" t="str">
        <f>IF('Netzentgelte i.e.S. (Plan)'!B19="","",'Netzentgelte i.e.S. (Plan)'!B19)</f>
        <v/>
      </c>
      <c r="C31" s="299" t="str">
        <f>IF('Netzentgelte i.e.S. (Plan)'!D19="","",'Netzentgelte i.e.S. (Plan)'!D19)</f>
        <v/>
      </c>
      <c r="D31" s="415"/>
      <c r="E31" s="415"/>
      <c r="F31" s="33"/>
      <c r="G31" s="33"/>
      <c r="H31" s="408"/>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row>
    <row r="32" spans="1:38" s="21" customFormat="1">
      <c r="A32" s="206" t="str">
        <f>IF('Netzentgelte i.e.S. (Plan)'!A20="","",'Netzentgelte i.e.S. (Plan)'!A20)</f>
        <v>Zeile einfügbar</v>
      </c>
      <c r="B32" s="299" t="str">
        <f>IF('Netzentgelte i.e.S. (Plan)'!B20="","",'Netzentgelte i.e.S. (Plan)'!B20)</f>
        <v/>
      </c>
      <c r="C32" s="299" t="str">
        <f>IF('Netzentgelte i.e.S. (Plan)'!D20="","",'Netzentgelte i.e.S. (Plan)'!D20)</f>
        <v/>
      </c>
      <c r="D32" s="415"/>
      <c r="E32" s="415"/>
      <c r="F32" s="33"/>
      <c r="G32" s="33"/>
      <c r="H32" s="408"/>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7" s="204" customFormat="1">
      <c r="A33" s="201"/>
      <c r="B33" s="202"/>
      <c r="C33" s="202"/>
      <c r="D33" s="202"/>
      <c r="E33" s="202"/>
      <c r="F33" s="202"/>
      <c r="G33" s="202"/>
      <c r="H33" s="203"/>
    </row>
    <row r="34" spans="1:37" s="57" customFormat="1" ht="15.6">
      <c r="A34" s="760" t="s">
        <v>56</v>
      </c>
      <c r="B34" s="25" t="s">
        <v>78</v>
      </c>
      <c r="C34" s="55" t="s">
        <v>24</v>
      </c>
      <c r="D34" s="197" t="s">
        <v>25</v>
      </c>
      <c r="E34" s="197" t="s">
        <v>26</v>
      </c>
      <c r="F34" s="28"/>
      <c r="G34" s="28"/>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57" customFormat="1" ht="15.6">
      <c r="A35" s="761"/>
      <c r="B35" s="58" t="s">
        <v>79</v>
      </c>
      <c r="C35" s="60"/>
      <c r="D35" s="198"/>
      <c r="E35" s="198"/>
      <c r="F35" s="28"/>
      <c r="G35" s="28"/>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57" customFormat="1" ht="15.6">
      <c r="A36" s="30" t="s">
        <v>32</v>
      </c>
      <c r="B36" s="31" t="s">
        <v>17</v>
      </c>
      <c r="C36" s="31"/>
      <c r="D36" s="31" t="s">
        <v>22</v>
      </c>
      <c r="E36" s="31" t="s">
        <v>22</v>
      </c>
      <c r="F36" s="28"/>
      <c r="G36" s="28"/>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21" customFormat="1">
      <c r="A37" s="425"/>
      <c r="B37" s="426"/>
      <c r="C37" s="426"/>
      <c r="D37" s="251">
        <f>D23*C37</f>
        <v>0</v>
      </c>
      <c r="E37" s="251">
        <f>(B37-C37*E23)*H23/100</f>
        <v>0</v>
      </c>
      <c r="F37" s="61"/>
      <c r="G37" s="61"/>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s="21" customFormat="1">
      <c r="A38" s="427"/>
      <c r="B38" s="426"/>
      <c r="C38" s="426"/>
      <c r="D38" s="251">
        <f>D24*C38</f>
        <v>0</v>
      </c>
      <c r="E38" s="251">
        <f t="shared" ref="E38:E46" si="0">(B38-C38*E24)*H24/100</f>
        <v>0</v>
      </c>
      <c r="F38" s="61"/>
      <c r="G38" s="61"/>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s="21" customFormat="1">
      <c r="A39" s="427"/>
      <c r="B39" s="426"/>
      <c r="C39" s="426"/>
      <c r="D39" s="251">
        <f>D25*C39</f>
        <v>0</v>
      </c>
      <c r="E39" s="251">
        <f t="shared" si="0"/>
        <v>0</v>
      </c>
      <c r="F39" s="61"/>
      <c r="G39" s="61"/>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s="21" customFormat="1">
      <c r="A40" s="427"/>
      <c r="B40" s="426"/>
      <c r="C40" s="426"/>
      <c r="D40" s="251">
        <f t="shared" ref="D40:D46" si="1">D26*C40</f>
        <v>0</v>
      </c>
      <c r="E40" s="251">
        <f t="shared" si="0"/>
        <v>0</v>
      </c>
      <c r="F40" s="61"/>
      <c r="G40" s="61"/>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s="21" customFormat="1">
      <c r="A41" s="427"/>
      <c r="B41" s="426"/>
      <c r="C41" s="426"/>
      <c r="D41" s="251">
        <f t="shared" si="1"/>
        <v>0</v>
      </c>
      <c r="E41" s="251">
        <f t="shared" si="0"/>
        <v>0</v>
      </c>
      <c r="F41" s="61"/>
      <c r="G41" s="61"/>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s="21" customFormat="1">
      <c r="A42" s="427"/>
      <c r="B42" s="426"/>
      <c r="C42" s="426"/>
      <c r="D42" s="251">
        <f t="shared" si="1"/>
        <v>0</v>
      </c>
      <c r="E42" s="251">
        <f t="shared" si="0"/>
        <v>0</v>
      </c>
      <c r="F42" s="61"/>
      <c r="G42" s="61"/>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s="21" customFormat="1">
      <c r="A43" s="427"/>
      <c r="B43" s="426"/>
      <c r="C43" s="426"/>
      <c r="D43" s="251">
        <f t="shared" si="1"/>
        <v>0</v>
      </c>
      <c r="E43" s="251">
        <f t="shared" si="0"/>
        <v>0</v>
      </c>
      <c r="F43" s="61"/>
      <c r="G43" s="6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s="21" customFormat="1">
      <c r="A44" s="427"/>
      <c r="B44" s="426"/>
      <c r="C44" s="426"/>
      <c r="D44" s="251">
        <f t="shared" si="1"/>
        <v>0</v>
      </c>
      <c r="E44" s="251">
        <f t="shared" si="0"/>
        <v>0</v>
      </c>
      <c r="F44" s="61"/>
      <c r="G44" s="6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s="21" customFormat="1">
      <c r="A45" s="427"/>
      <c r="B45" s="426"/>
      <c r="C45" s="426"/>
      <c r="D45" s="251">
        <f t="shared" si="1"/>
        <v>0</v>
      </c>
      <c r="E45" s="251">
        <f t="shared" si="0"/>
        <v>0</v>
      </c>
      <c r="F45" s="61"/>
      <c r="G45" s="6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s="21" customFormat="1">
      <c r="A46" s="427" t="s">
        <v>19</v>
      </c>
      <c r="B46" s="426"/>
      <c r="C46" s="426"/>
      <c r="D46" s="251">
        <f t="shared" si="1"/>
        <v>0</v>
      </c>
      <c r="E46" s="251">
        <f t="shared" si="0"/>
        <v>0</v>
      </c>
      <c r="F46" s="61"/>
      <c r="G46" s="6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1:37" s="65" customFormat="1" ht="15.6">
      <c r="A47" s="62" t="s">
        <v>27</v>
      </c>
      <c r="B47" s="261">
        <f>SUM(B37:B46)</f>
        <v>0</v>
      </c>
      <c r="C47" s="261">
        <f>SUM(C37:C46)</f>
        <v>0</v>
      </c>
      <c r="D47" s="261">
        <f>SUM(D37:D46)</f>
        <v>0</v>
      </c>
      <c r="E47" s="261">
        <f>SUM(E37:E46)</f>
        <v>0</v>
      </c>
      <c r="F47" s="63"/>
      <c r="G47" s="6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row>
    <row r="48" spans="1:37" s="65" customFormat="1" ht="15.6">
      <c r="A48" s="62" t="s">
        <v>28</v>
      </c>
      <c r="B48" s="281"/>
      <c r="C48" s="281"/>
      <c r="D48" s="282"/>
      <c r="E48" s="261">
        <f>D47+E47</f>
        <v>0</v>
      </c>
      <c r="F48" s="63"/>
      <c r="G48" s="63"/>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row>
    <row r="49" spans="1:39" ht="15.6">
      <c r="A49" s="133"/>
      <c r="B49" s="93"/>
      <c r="C49" s="134"/>
      <c r="D49" s="93"/>
      <c r="E49" s="124"/>
      <c r="F49" s="124"/>
      <c r="G49" s="124"/>
      <c r="H49" s="124"/>
      <c r="I49" s="124"/>
      <c r="J49" s="135"/>
      <c r="K49" s="118"/>
    </row>
    <row r="50" spans="1:39" ht="15.6">
      <c r="A50" s="133"/>
      <c r="B50" s="93"/>
      <c r="C50" s="134"/>
      <c r="D50" s="93"/>
      <c r="E50" s="124"/>
      <c r="F50" s="124"/>
      <c r="G50" s="124"/>
      <c r="H50" s="124"/>
      <c r="I50" s="124"/>
      <c r="J50" s="135"/>
    </row>
    <row r="51" spans="1:39" s="20" customFormat="1" ht="15.6">
      <c r="A51" s="132" t="s">
        <v>107</v>
      </c>
      <c r="B51" s="19"/>
      <c r="C51" s="19"/>
      <c r="D51" s="19"/>
      <c r="E51" s="19"/>
      <c r="F51" s="22"/>
      <c r="G51" s="7"/>
      <c r="H51" s="7"/>
      <c r="I51" s="7"/>
      <c r="J51" s="7"/>
    </row>
    <row r="52" spans="1:39" s="20" customFormat="1" ht="15.6">
      <c r="A52" s="8"/>
      <c r="B52" s="19"/>
      <c r="C52" s="19"/>
      <c r="D52" s="19"/>
      <c r="E52" s="19"/>
      <c r="F52" s="22"/>
      <c r="G52" s="7"/>
      <c r="H52" s="7"/>
      <c r="I52" s="204"/>
      <c r="J52" s="7"/>
    </row>
    <row r="53" spans="1:39" s="21" customFormat="1" ht="15.6">
      <c r="A53" s="760" t="s">
        <v>56</v>
      </c>
      <c r="B53" s="23" t="s">
        <v>13</v>
      </c>
      <c r="C53" s="23" t="s">
        <v>13</v>
      </c>
      <c r="D53" s="199" t="s">
        <v>14</v>
      </c>
      <c r="E53" s="25" t="s">
        <v>61</v>
      </c>
      <c r="F53" s="26"/>
      <c r="G53" s="26"/>
      <c r="H53" s="25" t="s">
        <v>58</v>
      </c>
      <c r="I53" s="218"/>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row>
    <row r="54" spans="1:39" s="21" customFormat="1" ht="15.6">
      <c r="A54" s="761"/>
      <c r="B54" s="198" t="s">
        <v>15</v>
      </c>
      <c r="C54" s="198" t="s">
        <v>16</v>
      </c>
      <c r="D54" s="200"/>
      <c r="E54" s="29" t="s">
        <v>59</v>
      </c>
      <c r="F54" s="24"/>
      <c r="G54" s="24"/>
      <c r="H54" s="29" t="s">
        <v>59</v>
      </c>
      <c r="I54" s="218"/>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39" s="21" customFormat="1" ht="15.6">
      <c r="A55" s="30" t="s">
        <v>32</v>
      </c>
      <c r="B55" s="31" t="s">
        <v>17</v>
      </c>
      <c r="C55" s="31" t="s">
        <v>17</v>
      </c>
      <c r="D55" s="32" t="s">
        <v>35</v>
      </c>
      <c r="E55" s="31" t="s">
        <v>17</v>
      </c>
      <c r="F55" s="28"/>
      <c r="G55" s="28"/>
      <c r="H55" s="31" t="s">
        <v>18</v>
      </c>
      <c r="I55" s="218"/>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39" s="21" customFormat="1">
      <c r="A56" s="212" t="str">
        <f>IF('Netzentgelte i.e.S. (Plan)'!A31="","",'Netzentgelte i.e.S. (Plan)'!A31)</f>
        <v/>
      </c>
      <c r="B56" s="298">
        <f>IF('Netzentgelte i.e.S. (Plan)'!C31="","",'Netzentgelte i.e.S. (Plan)'!C31)</f>
        <v>999999999999</v>
      </c>
      <c r="C56" s="298" t="str">
        <f>IF('Netzentgelte i.e.S. (Plan)'!D31="","",'Netzentgelte i.e.S. (Plan)'!D31)</f>
        <v/>
      </c>
      <c r="D56" s="415"/>
      <c r="E56" s="414"/>
      <c r="F56" s="33"/>
      <c r="G56" s="33"/>
      <c r="H56" s="416"/>
      <c r="I56" s="218"/>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39" s="21" customFormat="1">
      <c r="A57" s="212" t="str">
        <f>IF('Netzentgelte i.e.S. (Plan)'!A32="","",'Netzentgelte i.e.S. (Plan)'!A32)</f>
        <v/>
      </c>
      <c r="B57" s="299">
        <f>IF('Netzentgelte i.e.S. (Plan)'!C32="","",'Netzentgelte i.e.S. (Plan)'!C32)</f>
        <v>999999999999</v>
      </c>
      <c r="C57" s="299" t="str">
        <f>IF('Netzentgelte i.e.S. (Plan)'!D32="","",'Netzentgelte i.e.S. (Plan)'!D32)</f>
        <v/>
      </c>
      <c r="D57" s="415"/>
      <c r="E57" s="414"/>
      <c r="F57" s="33"/>
      <c r="G57" s="33"/>
      <c r="H57" s="416"/>
      <c r="I57" s="218"/>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39" s="21" customFormat="1">
      <c r="A58" s="212" t="str">
        <f>IF('Netzentgelte i.e.S. (Plan)'!A33="","",'Netzentgelte i.e.S. (Plan)'!A33)</f>
        <v/>
      </c>
      <c r="B58" s="299">
        <f>IF('Netzentgelte i.e.S. (Plan)'!C33="","",'Netzentgelte i.e.S. (Plan)'!C33)</f>
        <v>999999999999</v>
      </c>
      <c r="C58" s="299" t="str">
        <f>IF('Netzentgelte i.e.S. (Plan)'!D33="","",'Netzentgelte i.e.S. (Plan)'!D33)</f>
        <v/>
      </c>
      <c r="D58" s="415"/>
      <c r="E58" s="414"/>
      <c r="F58" s="33"/>
      <c r="G58" s="33"/>
      <c r="H58" s="416"/>
      <c r="I58" s="218"/>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s="21" customFormat="1">
      <c r="A59" s="212" t="str">
        <f>IF('Netzentgelte i.e.S. (Plan)'!A34="","",'Netzentgelte i.e.S. (Plan)'!A34)</f>
        <v/>
      </c>
      <c r="B59" s="299">
        <f>IF('Netzentgelte i.e.S. (Plan)'!C34="","",'Netzentgelte i.e.S. (Plan)'!C34)</f>
        <v>999999999999</v>
      </c>
      <c r="C59" s="299" t="str">
        <f>IF('Netzentgelte i.e.S. (Plan)'!D34="","",'Netzentgelte i.e.S. (Plan)'!D34)</f>
        <v/>
      </c>
      <c r="D59" s="415"/>
      <c r="E59" s="414"/>
      <c r="F59" s="33"/>
      <c r="G59" s="33"/>
      <c r="H59" s="416"/>
      <c r="I59" s="218"/>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39" s="21" customFormat="1">
      <c r="A60" s="212" t="str">
        <f>IF('Netzentgelte i.e.S. (Plan)'!A35="","",'Netzentgelte i.e.S. (Plan)'!A35)</f>
        <v/>
      </c>
      <c r="B60" s="299">
        <f>IF('Netzentgelte i.e.S. (Plan)'!C35="","",'Netzentgelte i.e.S. (Plan)'!C35)</f>
        <v>999999999999</v>
      </c>
      <c r="C60" s="299" t="str">
        <f>IF('Netzentgelte i.e.S. (Plan)'!D35="","",'Netzentgelte i.e.S. (Plan)'!D35)</f>
        <v/>
      </c>
      <c r="D60" s="415"/>
      <c r="E60" s="414"/>
      <c r="F60" s="33"/>
      <c r="G60" s="33"/>
      <c r="H60" s="416"/>
      <c r="I60" s="218"/>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39" s="21" customFormat="1">
      <c r="A61" s="212" t="str">
        <f>IF('Netzentgelte i.e.S. (Plan)'!A36="","",'Netzentgelte i.e.S. (Plan)'!A36)</f>
        <v/>
      </c>
      <c r="B61" s="299">
        <f>IF('Netzentgelte i.e.S. (Plan)'!C36="","",'Netzentgelte i.e.S. (Plan)'!C36)</f>
        <v>999999999999</v>
      </c>
      <c r="C61" s="299" t="str">
        <f>IF('Netzentgelte i.e.S. (Plan)'!D36="","",'Netzentgelte i.e.S. (Plan)'!D36)</f>
        <v/>
      </c>
      <c r="D61" s="415"/>
      <c r="E61" s="414"/>
      <c r="F61" s="33"/>
      <c r="G61" s="33"/>
      <c r="H61" s="416"/>
      <c r="I61" s="218"/>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39" s="21" customFormat="1">
      <c r="A62" s="212" t="str">
        <f>IF('Netzentgelte i.e.S. (Plan)'!A37="","",'Netzentgelte i.e.S. (Plan)'!A37)</f>
        <v/>
      </c>
      <c r="B62" s="299">
        <f>IF('Netzentgelte i.e.S. (Plan)'!C37="","",'Netzentgelte i.e.S. (Plan)'!C37)</f>
        <v>999999999999</v>
      </c>
      <c r="C62" s="299" t="str">
        <f>IF('Netzentgelte i.e.S. (Plan)'!D37="","",'Netzentgelte i.e.S. (Plan)'!D37)</f>
        <v/>
      </c>
      <c r="D62" s="415"/>
      <c r="E62" s="414"/>
      <c r="F62" s="33"/>
      <c r="G62" s="33"/>
      <c r="H62" s="416"/>
      <c r="I62" s="218"/>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39" s="21" customFormat="1">
      <c r="A63" s="212" t="str">
        <f>IF('Netzentgelte i.e.S. (Plan)'!A38="","",'Netzentgelte i.e.S. (Plan)'!A38)</f>
        <v/>
      </c>
      <c r="B63" s="299">
        <f>IF('Netzentgelte i.e.S. (Plan)'!C38="","",'Netzentgelte i.e.S. (Plan)'!C38)</f>
        <v>999999999999</v>
      </c>
      <c r="C63" s="299" t="str">
        <f>IF('Netzentgelte i.e.S. (Plan)'!D38="","",'Netzentgelte i.e.S. (Plan)'!D38)</f>
        <v/>
      </c>
      <c r="D63" s="415"/>
      <c r="E63" s="414"/>
      <c r="F63" s="33"/>
      <c r="G63" s="33"/>
      <c r="H63" s="416"/>
      <c r="I63" s="218"/>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39" s="21" customFormat="1">
      <c r="A64" s="212" t="str">
        <f>IF('Netzentgelte i.e.S. (Plan)'!A39="","",'Netzentgelte i.e.S. (Plan)'!A39)</f>
        <v/>
      </c>
      <c r="B64" s="299">
        <f>IF('Netzentgelte i.e.S. (Plan)'!C39="","",'Netzentgelte i.e.S. (Plan)'!C39)</f>
        <v>999999999999</v>
      </c>
      <c r="C64" s="299" t="str">
        <f>IF('Netzentgelte i.e.S. (Plan)'!D39="","",'Netzentgelte i.e.S. (Plan)'!D39)</f>
        <v/>
      </c>
      <c r="D64" s="415"/>
      <c r="E64" s="414"/>
      <c r="F64" s="33"/>
      <c r="G64" s="33"/>
      <c r="H64" s="416"/>
      <c r="I64" s="218"/>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s="21" customFormat="1">
      <c r="A65" s="212" t="str">
        <f>IF('Netzentgelte i.e.S. (Plan)'!A40="","",'Netzentgelte i.e.S. (Plan)'!A40)</f>
        <v/>
      </c>
      <c r="B65" s="299">
        <f>IF('Netzentgelte i.e.S. (Plan)'!C40="","",'Netzentgelte i.e.S. (Plan)'!C40)</f>
        <v>999999999999</v>
      </c>
      <c r="C65" s="299" t="str">
        <f>IF('Netzentgelte i.e.S. (Plan)'!D40="","",'Netzentgelte i.e.S. (Plan)'!D40)</f>
        <v/>
      </c>
      <c r="D65" s="415"/>
      <c r="E65" s="414"/>
      <c r="F65" s="33"/>
      <c r="G65" s="33"/>
      <c r="H65" s="416"/>
      <c r="I65" s="218"/>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s="21" customFormat="1">
      <c r="A66" s="212" t="str">
        <f>IF('Netzentgelte i.e.S. (Plan)'!A41="","",'Netzentgelte i.e.S. (Plan)'!A41)</f>
        <v/>
      </c>
      <c r="B66" s="299">
        <f>IF('Netzentgelte i.e.S. (Plan)'!C41="","",'Netzentgelte i.e.S. (Plan)'!C41)</f>
        <v>999999999999</v>
      </c>
      <c r="C66" s="299" t="str">
        <f>IF('Netzentgelte i.e.S. (Plan)'!D41="","",'Netzentgelte i.e.S. (Plan)'!D41)</f>
        <v/>
      </c>
      <c r="D66" s="415"/>
      <c r="E66" s="414"/>
      <c r="F66" s="33"/>
      <c r="G66" s="33"/>
      <c r="H66" s="416"/>
      <c r="I66" s="218"/>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row>
    <row r="67" spans="1:39" s="21" customFormat="1">
      <c r="A67" s="212" t="str">
        <f>IF('Netzentgelte i.e.S. (Plan)'!A42="","",'Netzentgelte i.e.S. (Plan)'!A42)</f>
        <v/>
      </c>
      <c r="B67" s="299">
        <f>IF('Netzentgelte i.e.S. (Plan)'!C42="","",'Netzentgelte i.e.S. (Plan)'!C42)</f>
        <v>999999999999</v>
      </c>
      <c r="C67" s="299" t="str">
        <f>IF('Netzentgelte i.e.S. (Plan)'!D42="","",'Netzentgelte i.e.S. (Plan)'!D42)</f>
        <v/>
      </c>
      <c r="D67" s="415"/>
      <c r="E67" s="414"/>
      <c r="F67" s="33"/>
      <c r="G67" s="33"/>
      <c r="H67" s="416"/>
      <c r="I67" s="218"/>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row>
    <row r="68" spans="1:39" s="21" customFormat="1">
      <c r="A68" s="212" t="str">
        <f>IF('Netzentgelte i.e.S. (Plan)'!A43="","",'Netzentgelte i.e.S. (Plan)'!A43)</f>
        <v/>
      </c>
      <c r="B68" s="299">
        <f>IF('Netzentgelte i.e.S. (Plan)'!C43="","",'Netzentgelte i.e.S. (Plan)'!C43)</f>
        <v>999999999999</v>
      </c>
      <c r="C68" s="299" t="str">
        <f>IF('Netzentgelte i.e.S. (Plan)'!D43="","",'Netzentgelte i.e.S. (Plan)'!D43)</f>
        <v/>
      </c>
      <c r="D68" s="415"/>
      <c r="E68" s="414"/>
      <c r="F68" s="33"/>
      <c r="G68" s="33"/>
      <c r="H68" s="416"/>
      <c r="I68" s="218"/>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row>
    <row r="69" spans="1:39" s="21" customFormat="1">
      <c r="A69" s="212" t="str">
        <f>IF('Netzentgelte i.e.S. (Plan)'!A44="","",'Netzentgelte i.e.S. (Plan)'!A44)</f>
        <v/>
      </c>
      <c r="B69" s="299">
        <f>IF('Netzentgelte i.e.S. (Plan)'!C44="","",'Netzentgelte i.e.S. (Plan)'!C44)</f>
        <v>999999999999</v>
      </c>
      <c r="C69" s="299" t="str">
        <f>IF('Netzentgelte i.e.S. (Plan)'!D44="","",'Netzentgelte i.e.S. (Plan)'!D44)</f>
        <v/>
      </c>
      <c r="D69" s="415"/>
      <c r="E69" s="414"/>
      <c r="F69" s="33"/>
      <c r="G69" s="33"/>
      <c r="H69" s="416"/>
      <c r="I69" s="218"/>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row>
    <row r="70" spans="1:39" s="21" customFormat="1">
      <c r="A70" s="212" t="str">
        <f>IF('Netzentgelte i.e.S. (Plan)'!A45="","",'Netzentgelte i.e.S. (Plan)'!A45)</f>
        <v/>
      </c>
      <c r="B70" s="299">
        <f>IF('Netzentgelte i.e.S. (Plan)'!C45="","",'Netzentgelte i.e.S. (Plan)'!C45)</f>
        <v>999999999999</v>
      </c>
      <c r="C70" s="299" t="str">
        <f>IF('Netzentgelte i.e.S. (Plan)'!D45="","",'Netzentgelte i.e.S. (Plan)'!D45)</f>
        <v/>
      </c>
      <c r="D70" s="415"/>
      <c r="E70" s="414"/>
      <c r="F70" s="33"/>
      <c r="G70" s="33"/>
      <c r="H70" s="416"/>
      <c r="I70" s="218"/>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row>
    <row r="71" spans="1:39" s="21" customFormat="1">
      <c r="A71" s="212" t="str">
        <f>IF('Netzentgelte i.e.S. (Plan)'!A46="","",'Netzentgelte i.e.S. (Plan)'!A46)</f>
        <v/>
      </c>
      <c r="B71" s="299">
        <f>IF('Netzentgelte i.e.S. (Plan)'!C46="","",'Netzentgelte i.e.S. (Plan)'!C46)</f>
        <v>999999999999</v>
      </c>
      <c r="C71" s="299" t="str">
        <f>IF('Netzentgelte i.e.S. (Plan)'!D46="","",'Netzentgelte i.e.S. (Plan)'!D46)</f>
        <v/>
      </c>
      <c r="D71" s="415"/>
      <c r="E71" s="414"/>
      <c r="F71" s="33"/>
      <c r="G71" s="33"/>
      <c r="H71" s="416"/>
      <c r="I71" s="218"/>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row>
    <row r="72" spans="1:39" s="21" customFormat="1">
      <c r="A72" s="212" t="str">
        <f>IF('Netzentgelte i.e.S. (Plan)'!A47="","",'Netzentgelte i.e.S. (Plan)'!A47)</f>
        <v/>
      </c>
      <c r="B72" s="299">
        <f>IF('Netzentgelte i.e.S. (Plan)'!C47="","",'Netzentgelte i.e.S. (Plan)'!C47)</f>
        <v>999999999999</v>
      </c>
      <c r="C72" s="299" t="str">
        <f>IF('Netzentgelte i.e.S. (Plan)'!D47="","",'Netzentgelte i.e.S. (Plan)'!D47)</f>
        <v/>
      </c>
      <c r="D72" s="415"/>
      <c r="E72" s="414"/>
      <c r="F72" s="33"/>
      <c r="G72" s="33"/>
      <c r="H72" s="416"/>
      <c r="I72" s="218"/>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row>
    <row r="73" spans="1:39" s="21" customFormat="1">
      <c r="A73" s="212" t="str">
        <f>IF('Netzentgelte i.e.S. (Plan)'!A48="","",'Netzentgelte i.e.S. (Plan)'!A48)</f>
        <v/>
      </c>
      <c r="B73" s="299">
        <f>IF('Netzentgelte i.e.S. (Plan)'!C48="","",'Netzentgelte i.e.S. (Plan)'!C48)</f>
        <v>999999999999</v>
      </c>
      <c r="C73" s="299" t="str">
        <f>IF('Netzentgelte i.e.S. (Plan)'!D48="","",'Netzentgelte i.e.S. (Plan)'!D48)</f>
        <v/>
      </c>
      <c r="D73" s="415"/>
      <c r="E73" s="414"/>
      <c r="F73" s="33"/>
      <c r="G73" s="33"/>
      <c r="H73" s="416"/>
      <c r="I73" s="218"/>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39" s="21" customFormat="1">
      <c r="A74" s="212" t="str">
        <f>IF('Netzentgelte i.e.S. (Plan)'!A49="","",'Netzentgelte i.e.S. (Plan)'!A49)</f>
        <v/>
      </c>
      <c r="B74" s="299">
        <f>IF('Netzentgelte i.e.S. (Plan)'!C49="","",'Netzentgelte i.e.S. (Plan)'!C49)</f>
        <v>999999999999</v>
      </c>
      <c r="C74" s="299" t="str">
        <f>IF('Netzentgelte i.e.S. (Plan)'!D49="","",'Netzentgelte i.e.S. (Plan)'!D49)</f>
        <v/>
      </c>
      <c r="D74" s="415"/>
      <c r="E74" s="414"/>
      <c r="F74" s="33"/>
      <c r="G74" s="33"/>
      <c r="H74" s="416"/>
      <c r="I74" s="218"/>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39" s="21" customFormat="1">
      <c r="A75" s="213" t="str">
        <f>IF('Netzentgelte i.e.S. (Plan)'!A50="","",'Netzentgelte i.e.S. (Plan)'!A50)</f>
        <v>Zeile einfügbar (allerdings sind in diesem Fall die Formeln zu Berechnung der Erlöse aus Arbeit unter Ziffer 1.5. anzupassen)</v>
      </c>
      <c r="B75" s="299">
        <f>IF('Netzentgelte i.e.S. (Plan)'!C50="","",'Netzentgelte i.e.S. (Plan)'!C50)</f>
        <v>999999999999</v>
      </c>
      <c r="C75" s="299" t="str">
        <f>IF('Netzentgelte i.e.S. (Plan)'!D50="","",'Netzentgelte i.e.S. (Plan)'!D50)</f>
        <v/>
      </c>
      <c r="D75" s="415"/>
      <c r="E75" s="414"/>
      <c r="F75" s="33"/>
      <c r="G75" s="33"/>
      <c r="H75" s="416"/>
      <c r="I75" s="218"/>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s="21" customFormat="1">
      <c r="A76" s="7"/>
      <c r="B76" s="7"/>
      <c r="C76" s="7"/>
      <c r="D76" s="7"/>
      <c r="E76" s="7"/>
      <c r="F76" s="7"/>
      <c r="G76" s="7"/>
      <c r="H76" s="7"/>
      <c r="I76" s="218"/>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39" s="21" customFormat="1" ht="15.6">
      <c r="A77" s="760" t="s">
        <v>56</v>
      </c>
      <c r="B77" s="23" t="s">
        <v>62</v>
      </c>
      <c r="C77" s="36" t="s">
        <v>62</v>
      </c>
      <c r="D77" s="199" t="s">
        <v>14</v>
      </c>
      <c r="E77" s="25" t="s">
        <v>61</v>
      </c>
      <c r="F77" s="26"/>
      <c r="G77" s="26"/>
      <c r="H77" s="25" t="s">
        <v>63</v>
      </c>
      <c r="I77" s="218"/>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row>
    <row r="78" spans="1:39" s="21" customFormat="1" ht="15.6">
      <c r="A78" s="761"/>
      <c r="B78" s="198" t="s">
        <v>15</v>
      </c>
      <c r="C78" s="37" t="s">
        <v>16</v>
      </c>
      <c r="D78" s="200"/>
      <c r="E78" s="29" t="s">
        <v>64</v>
      </c>
      <c r="F78" s="24"/>
      <c r="G78" s="24"/>
      <c r="H78" s="29" t="s">
        <v>64</v>
      </c>
      <c r="I78" s="218"/>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row>
    <row r="79" spans="1:39" s="21" customFormat="1" ht="15.6">
      <c r="A79" s="30" t="s">
        <v>32</v>
      </c>
      <c r="B79" s="31" t="s">
        <v>21</v>
      </c>
      <c r="C79" s="30" t="s">
        <v>21</v>
      </c>
      <c r="D79" s="32" t="s">
        <v>35</v>
      </c>
      <c r="E79" s="31" t="s">
        <v>21</v>
      </c>
      <c r="F79" s="28"/>
      <c r="G79" s="28"/>
      <c r="H79" s="31" t="s">
        <v>23</v>
      </c>
      <c r="I79" s="218"/>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row>
    <row r="80" spans="1:39" s="21" customFormat="1">
      <c r="A80" s="212" t="str">
        <f>IF('Netzentgelte i.e.S. (Plan)'!A59="","",'Netzentgelte i.e.S. (Plan)'!A59)</f>
        <v/>
      </c>
      <c r="B80" s="300">
        <f>IF('Netzentgelte i.e.S. (Plan)'!C59="","",'Netzentgelte i.e.S. (Plan)'!C59)</f>
        <v>999999999999</v>
      </c>
      <c r="C80" s="299" t="str">
        <f>IF('Netzentgelte i.e.S. (Plan)'!D59="","",'Netzentgelte i.e.S. (Plan)'!D59)</f>
        <v/>
      </c>
      <c r="D80" s="415"/>
      <c r="E80" s="414"/>
      <c r="F80" s="33"/>
      <c r="G80" s="33"/>
      <c r="H80" s="415"/>
      <c r="I80" s="218"/>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row>
    <row r="81" spans="1:39" s="21" customFormat="1">
      <c r="A81" s="212" t="str">
        <f>IF('Netzentgelte i.e.S. (Plan)'!A60="","",'Netzentgelte i.e.S. (Plan)'!A60)</f>
        <v/>
      </c>
      <c r="B81" s="300">
        <f>IF('Netzentgelte i.e.S. (Plan)'!C60="","",'Netzentgelte i.e.S. (Plan)'!C60)</f>
        <v>999999999999</v>
      </c>
      <c r="C81" s="299" t="str">
        <f>IF('Netzentgelte i.e.S. (Plan)'!D60="","",'Netzentgelte i.e.S. (Plan)'!D60)</f>
        <v/>
      </c>
      <c r="D81" s="415"/>
      <c r="E81" s="414"/>
      <c r="F81" s="33"/>
      <c r="G81" s="33"/>
      <c r="H81" s="415"/>
      <c r="I81" s="218"/>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row>
    <row r="82" spans="1:39" s="21" customFormat="1">
      <c r="A82" s="212" t="str">
        <f>IF('Netzentgelte i.e.S. (Plan)'!A61="","",'Netzentgelte i.e.S. (Plan)'!A61)</f>
        <v/>
      </c>
      <c r="B82" s="300">
        <f>IF('Netzentgelte i.e.S. (Plan)'!C61="","",'Netzentgelte i.e.S. (Plan)'!C61)</f>
        <v>999999999999</v>
      </c>
      <c r="C82" s="299" t="str">
        <f>IF('Netzentgelte i.e.S. (Plan)'!D61="","",'Netzentgelte i.e.S. (Plan)'!D61)</f>
        <v/>
      </c>
      <c r="D82" s="415"/>
      <c r="E82" s="414"/>
      <c r="F82" s="33"/>
      <c r="G82" s="33"/>
      <c r="H82" s="415"/>
      <c r="I82" s="218"/>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row>
    <row r="83" spans="1:39" s="21" customFormat="1">
      <c r="A83" s="212" t="str">
        <f>IF('Netzentgelte i.e.S. (Plan)'!A62="","",'Netzentgelte i.e.S. (Plan)'!A62)</f>
        <v/>
      </c>
      <c r="B83" s="300">
        <f>IF('Netzentgelte i.e.S. (Plan)'!C62="","",'Netzentgelte i.e.S. (Plan)'!C62)</f>
        <v>999999999999</v>
      </c>
      <c r="C83" s="299" t="str">
        <f>IF('Netzentgelte i.e.S. (Plan)'!D62="","",'Netzentgelte i.e.S. (Plan)'!D62)</f>
        <v/>
      </c>
      <c r="D83" s="415"/>
      <c r="E83" s="414"/>
      <c r="F83" s="33"/>
      <c r="G83" s="33"/>
      <c r="H83" s="415"/>
      <c r="I83" s="218"/>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row>
    <row r="84" spans="1:39" s="21" customFormat="1">
      <c r="A84" s="212" t="str">
        <f>IF('Netzentgelte i.e.S. (Plan)'!A63="","",'Netzentgelte i.e.S. (Plan)'!A63)</f>
        <v/>
      </c>
      <c r="B84" s="300">
        <f>IF('Netzentgelte i.e.S. (Plan)'!C63="","",'Netzentgelte i.e.S. (Plan)'!C63)</f>
        <v>999999999999</v>
      </c>
      <c r="C84" s="299" t="str">
        <f>IF('Netzentgelte i.e.S. (Plan)'!D63="","",'Netzentgelte i.e.S. (Plan)'!D63)</f>
        <v/>
      </c>
      <c r="D84" s="415"/>
      <c r="E84" s="414"/>
      <c r="F84" s="33"/>
      <c r="G84" s="33"/>
      <c r="H84" s="415"/>
      <c r="I84" s="218"/>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row>
    <row r="85" spans="1:39" s="21" customFormat="1">
      <c r="A85" s="212" t="str">
        <f>IF('Netzentgelte i.e.S. (Plan)'!A64="","",'Netzentgelte i.e.S. (Plan)'!A64)</f>
        <v/>
      </c>
      <c r="B85" s="300">
        <f>IF('Netzentgelte i.e.S. (Plan)'!C64="","",'Netzentgelte i.e.S. (Plan)'!C64)</f>
        <v>999999999999</v>
      </c>
      <c r="C85" s="299" t="str">
        <f>IF('Netzentgelte i.e.S. (Plan)'!D64="","",'Netzentgelte i.e.S. (Plan)'!D64)</f>
        <v/>
      </c>
      <c r="D85" s="415"/>
      <c r="E85" s="414"/>
      <c r="F85" s="33"/>
      <c r="G85" s="33"/>
      <c r="H85" s="415"/>
      <c r="I85" s="218"/>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row>
    <row r="86" spans="1:39" s="21" customFormat="1">
      <c r="A86" s="212" t="str">
        <f>IF('Netzentgelte i.e.S. (Plan)'!A65="","",'Netzentgelte i.e.S. (Plan)'!A65)</f>
        <v/>
      </c>
      <c r="B86" s="300">
        <f>IF('Netzentgelte i.e.S. (Plan)'!C65="","",'Netzentgelte i.e.S. (Plan)'!C65)</f>
        <v>999999999999</v>
      </c>
      <c r="C86" s="299" t="str">
        <f>IF('Netzentgelte i.e.S. (Plan)'!D65="","",'Netzentgelte i.e.S. (Plan)'!D65)</f>
        <v/>
      </c>
      <c r="D86" s="415"/>
      <c r="E86" s="414"/>
      <c r="F86" s="33"/>
      <c r="G86" s="33"/>
      <c r="H86" s="415"/>
      <c r="I86" s="218"/>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row>
    <row r="87" spans="1:39" s="21" customFormat="1">
      <c r="A87" s="212" t="str">
        <f>IF('Netzentgelte i.e.S. (Plan)'!A66="","",'Netzentgelte i.e.S. (Plan)'!A66)</f>
        <v/>
      </c>
      <c r="B87" s="300">
        <f>IF('Netzentgelte i.e.S. (Plan)'!C66="","",'Netzentgelte i.e.S. (Plan)'!C66)</f>
        <v>999999999999</v>
      </c>
      <c r="C87" s="299" t="str">
        <f>IF('Netzentgelte i.e.S. (Plan)'!D66="","",'Netzentgelte i.e.S. (Plan)'!D66)</f>
        <v/>
      </c>
      <c r="D87" s="415"/>
      <c r="E87" s="414"/>
      <c r="F87" s="33"/>
      <c r="G87" s="33"/>
      <c r="H87" s="415"/>
      <c r="I87" s="218"/>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row>
    <row r="88" spans="1:39" s="21" customFormat="1">
      <c r="A88" s="212" t="str">
        <f>IF('Netzentgelte i.e.S. (Plan)'!A67="","",'Netzentgelte i.e.S. (Plan)'!A67)</f>
        <v/>
      </c>
      <c r="B88" s="300">
        <f>IF('Netzentgelte i.e.S. (Plan)'!C67="","",'Netzentgelte i.e.S. (Plan)'!C67)</f>
        <v>999999999999</v>
      </c>
      <c r="C88" s="299" t="str">
        <f>IF('Netzentgelte i.e.S. (Plan)'!D67="","",'Netzentgelte i.e.S. (Plan)'!D67)</f>
        <v/>
      </c>
      <c r="D88" s="415"/>
      <c r="E88" s="414"/>
      <c r="F88" s="33"/>
      <c r="G88" s="33"/>
      <c r="H88" s="415"/>
      <c r="I88" s="218"/>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row>
    <row r="89" spans="1:39" s="21" customFormat="1">
      <c r="A89" s="212" t="str">
        <f>IF('Netzentgelte i.e.S. (Plan)'!A68="","",'Netzentgelte i.e.S. (Plan)'!A68)</f>
        <v/>
      </c>
      <c r="B89" s="300">
        <f>IF('Netzentgelte i.e.S. (Plan)'!C68="","",'Netzentgelte i.e.S. (Plan)'!C68)</f>
        <v>999999999999</v>
      </c>
      <c r="C89" s="299" t="str">
        <f>IF('Netzentgelte i.e.S. (Plan)'!D68="","",'Netzentgelte i.e.S. (Plan)'!D68)</f>
        <v/>
      </c>
      <c r="D89" s="415"/>
      <c r="E89" s="414"/>
      <c r="F89" s="33"/>
      <c r="G89" s="33"/>
      <c r="H89" s="415"/>
      <c r="I89" s="218"/>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row>
    <row r="90" spans="1:39" s="21" customFormat="1">
      <c r="A90" s="212" t="str">
        <f>IF('Netzentgelte i.e.S. (Plan)'!A69="","",'Netzentgelte i.e.S. (Plan)'!A69)</f>
        <v/>
      </c>
      <c r="B90" s="300">
        <f>IF('Netzentgelte i.e.S. (Plan)'!C69="","",'Netzentgelte i.e.S. (Plan)'!C69)</f>
        <v>999999999999</v>
      </c>
      <c r="C90" s="299" t="str">
        <f>IF('Netzentgelte i.e.S. (Plan)'!D69="","",'Netzentgelte i.e.S. (Plan)'!D69)</f>
        <v/>
      </c>
      <c r="D90" s="415"/>
      <c r="E90" s="414"/>
      <c r="F90" s="33"/>
      <c r="G90" s="33"/>
      <c r="H90" s="415"/>
      <c r="I90" s="218"/>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row>
    <row r="91" spans="1:39" s="21" customFormat="1">
      <c r="A91" s="212" t="str">
        <f>IF('Netzentgelte i.e.S. (Plan)'!A70="","",'Netzentgelte i.e.S. (Plan)'!A70)</f>
        <v/>
      </c>
      <c r="B91" s="300">
        <f>IF('Netzentgelte i.e.S. (Plan)'!C70="","",'Netzentgelte i.e.S. (Plan)'!C70)</f>
        <v>999999999999</v>
      </c>
      <c r="C91" s="299" t="str">
        <f>IF('Netzentgelte i.e.S. (Plan)'!D70="","",'Netzentgelte i.e.S. (Plan)'!D70)</f>
        <v/>
      </c>
      <c r="D91" s="415"/>
      <c r="E91" s="414"/>
      <c r="F91" s="33"/>
      <c r="G91" s="33"/>
      <c r="H91" s="415"/>
      <c r="I91" s="218"/>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s="21" customFormat="1">
      <c r="A92" s="212" t="str">
        <f>IF('Netzentgelte i.e.S. (Plan)'!A71="","",'Netzentgelte i.e.S. (Plan)'!A71)</f>
        <v/>
      </c>
      <c r="B92" s="300">
        <f>IF('Netzentgelte i.e.S. (Plan)'!C71="","",'Netzentgelte i.e.S. (Plan)'!C71)</f>
        <v>999999999999</v>
      </c>
      <c r="C92" s="299" t="str">
        <f>IF('Netzentgelte i.e.S. (Plan)'!D71="","",'Netzentgelte i.e.S. (Plan)'!D71)</f>
        <v/>
      </c>
      <c r="D92" s="415"/>
      <c r="E92" s="414"/>
      <c r="F92" s="33"/>
      <c r="G92" s="33"/>
      <c r="H92" s="415"/>
      <c r="I92" s="218"/>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row>
    <row r="93" spans="1:39" s="21" customFormat="1">
      <c r="A93" s="212" t="str">
        <f>IF('Netzentgelte i.e.S. (Plan)'!A72="","",'Netzentgelte i.e.S. (Plan)'!A72)</f>
        <v/>
      </c>
      <c r="B93" s="300">
        <f>IF('Netzentgelte i.e.S. (Plan)'!C72="","",'Netzentgelte i.e.S. (Plan)'!C72)</f>
        <v>999999999999</v>
      </c>
      <c r="C93" s="299" t="str">
        <f>IF('Netzentgelte i.e.S. (Plan)'!D72="","",'Netzentgelte i.e.S. (Plan)'!D72)</f>
        <v/>
      </c>
      <c r="D93" s="415"/>
      <c r="E93" s="414"/>
      <c r="F93" s="33"/>
      <c r="G93" s="33"/>
      <c r="H93" s="415"/>
      <c r="I93" s="218"/>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row>
    <row r="94" spans="1:39" s="21" customFormat="1">
      <c r="A94" s="212" t="str">
        <f>IF('Netzentgelte i.e.S. (Plan)'!A73="","",'Netzentgelte i.e.S. (Plan)'!A73)</f>
        <v/>
      </c>
      <c r="B94" s="300">
        <f>IF('Netzentgelte i.e.S. (Plan)'!C73="","",'Netzentgelte i.e.S. (Plan)'!C73)</f>
        <v>999999999999</v>
      </c>
      <c r="C94" s="299" t="str">
        <f>IF('Netzentgelte i.e.S. (Plan)'!D73="","",'Netzentgelte i.e.S. (Plan)'!D73)</f>
        <v/>
      </c>
      <c r="D94" s="415"/>
      <c r="E94" s="414"/>
      <c r="F94" s="33"/>
      <c r="G94" s="33"/>
      <c r="H94" s="415"/>
      <c r="I94" s="218"/>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row>
    <row r="95" spans="1:39" s="21" customFormat="1">
      <c r="A95" s="212" t="str">
        <f>IF('Netzentgelte i.e.S. (Plan)'!A74="","",'Netzentgelte i.e.S. (Plan)'!A74)</f>
        <v/>
      </c>
      <c r="B95" s="300">
        <f>IF('Netzentgelte i.e.S. (Plan)'!C74="","",'Netzentgelte i.e.S. (Plan)'!C74)</f>
        <v>999999999999</v>
      </c>
      <c r="C95" s="299" t="str">
        <f>IF('Netzentgelte i.e.S. (Plan)'!D74="","",'Netzentgelte i.e.S. (Plan)'!D74)</f>
        <v/>
      </c>
      <c r="D95" s="415"/>
      <c r="E95" s="414"/>
      <c r="F95" s="33"/>
      <c r="G95" s="33"/>
      <c r="H95" s="415"/>
      <c r="I95" s="218"/>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row>
    <row r="96" spans="1:39" s="21" customFormat="1">
      <c r="A96" s="212" t="str">
        <f>IF('Netzentgelte i.e.S. (Plan)'!A75="","",'Netzentgelte i.e.S. (Plan)'!A75)</f>
        <v/>
      </c>
      <c r="B96" s="300">
        <f>IF('Netzentgelte i.e.S. (Plan)'!C75="","",'Netzentgelte i.e.S. (Plan)'!C75)</f>
        <v>999999999999</v>
      </c>
      <c r="C96" s="299" t="str">
        <f>IF('Netzentgelte i.e.S. (Plan)'!D75="","",'Netzentgelte i.e.S. (Plan)'!D75)</f>
        <v/>
      </c>
      <c r="D96" s="415"/>
      <c r="E96" s="414"/>
      <c r="F96" s="33"/>
      <c r="G96" s="33"/>
      <c r="H96" s="415"/>
      <c r="I96" s="218"/>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spans="1:39" s="21" customFormat="1">
      <c r="A97" s="212" t="str">
        <f>IF('Netzentgelte i.e.S. (Plan)'!A76="","",'Netzentgelte i.e.S. (Plan)'!A76)</f>
        <v/>
      </c>
      <c r="B97" s="300">
        <f>IF('Netzentgelte i.e.S. (Plan)'!C76="","",'Netzentgelte i.e.S. (Plan)'!C76)</f>
        <v>999999999999</v>
      </c>
      <c r="C97" s="299" t="str">
        <f>IF('Netzentgelte i.e.S. (Plan)'!D76="","",'Netzentgelte i.e.S. (Plan)'!D76)</f>
        <v/>
      </c>
      <c r="D97" s="415"/>
      <c r="E97" s="414"/>
      <c r="F97" s="33"/>
      <c r="G97" s="33"/>
      <c r="H97" s="415"/>
      <c r="I97" s="218"/>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row>
    <row r="98" spans="1:39" s="21" customFormat="1">
      <c r="A98" s="212" t="str">
        <f>IF('Netzentgelte i.e.S. (Plan)'!A77="","",'Netzentgelte i.e.S. (Plan)'!A77)</f>
        <v/>
      </c>
      <c r="B98" s="300">
        <f>IF('Netzentgelte i.e.S. (Plan)'!C77="","",'Netzentgelte i.e.S. (Plan)'!C77)</f>
        <v>999999999999</v>
      </c>
      <c r="C98" s="299" t="str">
        <f>IF('Netzentgelte i.e.S. (Plan)'!D77="","",'Netzentgelte i.e.S. (Plan)'!D77)</f>
        <v/>
      </c>
      <c r="D98" s="415"/>
      <c r="E98" s="414"/>
      <c r="F98" s="33"/>
      <c r="G98" s="33"/>
      <c r="H98" s="415"/>
      <c r="I98" s="218"/>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row>
    <row r="99" spans="1:39" s="21" customFormat="1">
      <c r="A99" s="213" t="str">
        <f>IF('Netzentgelte i.e.S. (Plan)'!A78="","",'Netzentgelte i.e.S. (Plan)'!A78)</f>
        <v>Zeile einfügbar (allerdings sind in diesem Fall die Formeln zu Berechnung der Erlöse aus Leistung unter Ziffer 1.5. anzupassen)</v>
      </c>
      <c r="B99" s="300">
        <f>IF('Netzentgelte i.e.S. (Plan)'!C78="","",'Netzentgelte i.e.S. (Plan)'!C78)</f>
        <v>999999999999</v>
      </c>
      <c r="C99" s="299" t="str">
        <f>IF('Netzentgelte i.e.S. (Plan)'!D78="","",'Netzentgelte i.e.S. (Plan)'!D78)</f>
        <v/>
      </c>
      <c r="D99" s="415"/>
      <c r="E99" s="414"/>
      <c r="F99" s="33"/>
      <c r="G99" s="33"/>
      <c r="H99" s="415"/>
      <c r="I99" s="218"/>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spans="1:39" s="21" customFormat="1" ht="15.6">
      <c r="A100" s="8"/>
      <c r="B100" s="19"/>
      <c r="C100" s="19"/>
      <c r="D100" s="19"/>
      <c r="E100" s="19"/>
      <c r="F100" s="19"/>
      <c r="G100" s="19"/>
      <c r="H100" s="22"/>
      <c r="I100" s="218"/>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row>
    <row r="101" spans="1:39" s="46" customFormat="1" ht="15.6">
      <c r="A101" s="43" t="s">
        <v>67</v>
      </c>
      <c r="B101" s="44" t="s">
        <v>67</v>
      </c>
      <c r="C101" s="44" t="s">
        <v>68</v>
      </c>
      <c r="D101" s="44" t="s">
        <v>68</v>
      </c>
      <c r="E101" s="25" t="s">
        <v>69</v>
      </c>
      <c r="F101" s="26"/>
      <c r="G101" s="26"/>
      <c r="H101" s="25" t="s">
        <v>69</v>
      </c>
      <c r="I101" s="219"/>
    </row>
    <row r="102" spans="1:39" s="46" customFormat="1" ht="15.6">
      <c r="A102" s="47"/>
      <c r="B102" s="48" t="s">
        <v>70</v>
      </c>
      <c r="C102" s="48"/>
      <c r="D102" s="48" t="s">
        <v>70</v>
      </c>
      <c r="E102" s="48" t="s">
        <v>71</v>
      </c>
      <c r="F102" s="45"/>
      <c r="G102" s="45"/>
      <c r="H102" s="48" t="s">
        <v>72</v>
      </c>
      <c r="I102" s="219"/>
    </row>
    <row r="103" spans="1:39" s="46" customFormat="1" ht="15.6">
      <c r="A103" s="49" t="s">
        <v>17</v>
      </c>
      <c r="B103" s="50" t="s">
        <v>73</v>
      </c>
      <c r="C103" s="50"/>
      <c r="D103" s="50" t="s">
        <v>73</v>
      </c>
      <c r="E103" s="50" t="s">
        <v>18</v>
      </c>
      <c r="F103" s="45"/>
      <c r="G103" s="45"/>
      <c r="H103" s="50" t="s">
        <v>18</v>
      </c>
      <c r="I103" s="219"/>
    </row>
    <row r="104" spans="1:39" s="20" customFormat="1">
      <c r="A104" s="214">
        <f>'Netzentgelte i.e.S. (Plan)'!A87</f>
        <v>0</v>
      </c>
      <c r="B104" s="215" t="str">
        <f>'Netzentgelte i.e.S. (Plan)'!B87</f>
        <v>bitte wählen</v>
      </c>
      <c r="C104" s="216">
        <f>'Netzentgelte i.e.S. (Plan)'!D87</f>
        <v>0</v>
      </c>
      <c r="D104" s="215" t="str">
        <f>'Netzentgelte i.e.S. (Plan)'!E87</f>
        <v>bitte wählen</v>
      </c>
      <c r="E104" s="413"/>
      <c r="F104" s="52"/>
      <c r="G104" s="52"/>
      <c r="H104" s="409"/>
      <c r="I104" s="218"/>
    </row>
    <row r="105" spans="1:39" s="46" customFormat="1" ht="15.6">
      <c r="A105" s="44" t="s">
        <v>74</v>
      </c>
      <c r="B105" s="44" t="s">
        <v>74</v>
      </c>
      <c r="C105" s="44" t="s">
        <v>75</v>
      </c>
      <c r="D105" s="44" t="s">
        <v>75</v>
      </c>
      <c r="E105" s="53" t="s">
        <v>76</v>
      </c>
      <c r="F105" s="26"/>
      <c r="G105" s="26"/>
      <c r="H105" s="53" t="s">
        <v>77</v>
      </c>
    </row>
    <row r="106" spans="1:39" s="46" customFormat="1" ht="15.6">
      <c r="A106" s="48"/>
      <c r="B106" s="48" t="s">
        <v>70</v>
      </c>
      <c r="C106" s="48"/>
      <c r="D106" s="48" t="s">
        <v>70</v>
      </c>
      <c r="E106" s="48" t="s">
        <v>71</v>
      </c>
      <c r="F106" s="45"/>
      <c r="G106" s="45"/>
      <c r="H106" s="48" t="s">
        <v>72</v>
      </c>
    </row>
    <row r="107" spans="1:39" s="46" customFormat="1" ht="15.6">
      <c r="A107" s="50" t="s">
        <v>21</v>
      </c>
      <c r="B107" s="50" t="s">
        <v>73</v>
      </c>
      <c r="C107" s="50"/>
      <c r="D107" s="50" t="s">
        <v>73</v>
      </c>
      <c r="E107" s="50" t="s">
        <v>23</v>
      </c>
      <c r="F107" s="45"/>
      <c r="G107" s="45"/>
      <c r="H107" s="50" t="s">
        <v>23</v>
      </c>
    </row>
    <row r="108" spans="1:39" s="20" customFormat="1">
      <c r="A108" s="217">
        <f>'Netzentgelte i.e.S. (Plan)'!A91</f>
        <v>0</v>
      </c>
      <c r="B108" s="215" t="str">
        <f>'Netzentgelte i.e.S. (Plan)'!B91</f>
        <v>bitte wählen</v>
      </c>
      <c r="C108" s="216">
        <f>'Netzentgelte i.e.S. (Plan)'!D91</f>
        <v>0</v>
      </c>
      <c r="D108" s="215" t="str">
        <f>'Netzentgelte i.e.S. (Plan)'!E91</f>
        <v>bitte wählen</v>
      </c>
      <c r="E108" s="413"/>
      <c r="F108" s="52"/>
      <c r="G108" s="52"/>
      <c r="H108" s="413"/>
    </row>
    <row r="109" spans="1:39" ht="15.6">
      <c r="A109" s="133"/>
      <c r="B109" s="93"/>
      <c r="C109" s="134"/>
      <c r="D109" s="93"/>
      <c r="E109" s="124"/>
      <c r="F109" s="124"/>
      <c r="G109" s="124"/>
      <c r="H109" s="124"/>
      <c r="I109" s="124"/>
      <c r="J109" s="135"/>
      <c r="K109" s="118"/>
    </row>
    <row r="110" spans="1:39" s="21" customFormat="1" ht="15" customHeight="1">
      <c r="A110" s="760" t="s">
        <v>56</v>
      </c>
      <c r="B110" s="760" t="s">
        <v>80</v>
      </c>
      <c r="C110" s="758" t="s">
        <v>13</v>
      </c>
      <c r="D110" s="758" t="s">
        <v>20</v>
      </c>
      <c r="E110" s="758" t="s">
        <v>29</v>
      </c>
      <c r="F110" s="758" t="s">
        <v>81</v>
      </c>
      <c r="G110" s="758" t="s">
        <v>82</v>
      </c>
      <c r="H110" s="758" t="s">
        <v>30</v>
      </c>
      <c r="I110" s="758" t="s">
        <v>83</v>
      </c>
      <c r="J110" s="758" t="s">
        <v>84</v>
      </c>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row>
    <row r="111" spans="1:39" s="21" customFormat="1" ht="15" customHeight="1">
      <c r="A111" s="761"/>
      <c r="B111" s="761"/>
      <c r="C111" s="759"/>
      <c r="D111" s="759"/>
      <c r="E111" s="759"/>
      <c r="F111" s="759"/>
      <c r="G111" s="759"/>
      <c r="H111" s="759"/>
      <c r="I111" s="759"/>
      <c r="J111" s="75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row>
    <row r="112" spans="1:39" s="21" customFormat="1" ht="15.6">
      <c r="A112" s="30" t="s">
        <v>32</v>
      </c>
      <c r="B112" s="31" t="s">
        <v>32</v>
      </c>
      <c r="C112" s="198" t="s">
        <v>17</v>
      </c>
      <c r="D112" s="198" t="s">
        <v>21</v>
      </c>
      <c r="E112" s="31" t="s">
        <v>22</v>
      </c>
      <c r="F112" s="31" t="s">
        <v>22</v>
      </c>
      <c r="G112" s="31" t="s">
        <v>22</v>
      </c>
      <c r="H112" s="31" t="s">
        <v>22</v>
      </c>
      <c r="I112" s="31" t="s">
        <v>22</v>
      </c>
      <c r="J112" s="31" t="s">
        <v>22</v>
      </c>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row>
    <row r="113" spans="1:38" s="21" customFormat="1">
      <c r="A113" s="425"/>
      <c r="B113" s="425"/>
      <c r="C113" s="426"/>
      <c r="D113" s="426"/>
      <c r="E113" s="252">
        <f>IF(Allgemeines!$C$14="Ja",F113,G113)</f>
        <v>0</v>
      </c>
      <c r="F113" s="252">
        <f>IF(C113=0,0,C113*($E$104+($H$104/(1+(C113/$A$104)^$C$104)))/100)</f>
        <v>0</v>
      </c>
      <c r="G113" s="252">
        <f>IF(C113&gt;=$B$75,(C113-$E$75)*$H$75/100+$D$75,IF(C113&gt;=$B$74,(C113-$E$74)*$H$74/100+$D$74,IF(C113&gt;=$B$73,(C113-$E$73)*$H$73/100+$D$73,IF(C113&gt;=$B$73,(C113-$E$73)*$H$73/100+$D$73,IF(C113&gt;=$B$72,(C113-$E$72)*$H$72/100+$D$72,IF(C113&gt;=$B$71,(C113-$E$71)*$H$71/100+$D$71,IF(C113&gt;=$B$70,(C113-$E$70)*$H$70/100+$D$70,IF(C113&gt;=$B$69,(C113-$E$69)*$H$69/100+$D$69,IF(C113&gt;=$B$68,(C113-$E$68)*$H$68/100+$D$68,IF(C113&gt;=$B$67,(C113-$E$67)*$H$67/100+$D$67,IF(C113&gt;=$B$66,(C113-$E$66)*$H$66/100+$D$66,IF(C113&gt;=$B$65,(C113-$E$65)*$H$65/100+$D$65,IF(C113&gt;=$B$64,(C113-$E$64)*$H$64/100+$D$64,IF(C113&gt;=$B$63,(C113-$E$62)*$H$62/100+$D$62,IF(C113&gt;=$B$61,(C113-$E$61)*$H$61/100+$D$61,IF(C113&gt;=$B$60,(C113-$E$60)*$H$60/100+$D$60,IF(C113&gt;=$B$59,(C113-$E$59)*$H$59/100+$D$59,IF(C113&gt;=$B$58,(C113-$E$58)*$H$58/100+$D$58,IF(C113&gt;=$B$57,(C113-$E$57)*$H$57/100+$D$57,IF(C113&gt;=$B$56,(C113-$E$56)*$H$56/100+$D$56,0))))))))))))))))))))</f>
        <v>0</v>
      </c>
      <c r="H113" s="252">
        <f>IF(Allgemeines!$C$14="Ja",I113,J113)</f>
        <v>0</v>
      </c>
      <c r="I113" s="252">
        <f>IF(D113=0,0,D113*($E$108+($H$108/(1+(D113/$A$108)^$C$108))))</f>
        <v>0</v>
      </c>
      <c r="J113" s="252">
        <f>IF(D113&gt;=$B$99,(D113-$E$99)*$H$99+$D$99,IF(D113&gt;=$B$98,(D113-$E$98)*$H$98+$D$98,IF(D113&gt;=$B$97,(D113-$E$97)*$H$97+$D$97,IF(D113&gt;=$B$96,(D113-$E$96)*$H$96+$D$96,IF(D113&gt;=$B$95,(D113-$E$95)*$H$95+$D$95,IF(D113&gt;=$B$94,(D113-$E$94)*$H$94+$D$94,IF(D113&gt;=$B$93,(D113-$E$93)*$H$93+$D$93,IF(D113&gt;=$B$92,(D113-$E$92)*$H$92+$D$92,IF(D113&gt;=$B$91,(D113-$E$91)*$H$91+$D$91,IF(D113&gt;=$B$90,(D113-$E$90)*$H$90+$D$90,IF(D113&gt;=$B$89,(D113-$E$89)*$H$89+$D$89,IF(D113&gt;=$B$88,(D113-$E$88)*$H$88+$D$88,IF(D113&gt;=$B$87,(D113-$E$87)*$H$87+$D$87,IF(D113&gt;=$B$86,(D113-$E$86)*$H$86+$D$86,IF(D113&gt;=$B$85,(D113-$E$85)*$H$85+$D$85,IF(D113&gt;=$B$84,(D113-$E$84)*$H$84+$D$84,IF(D113&gt;=$B$83,(D113-$E$83)*$H$83+$D$83,IF(D113&gt;=$B$82,(D113-$E$82)*$H$82+$D$82,IF(D113&gt;=$B$81,(D113-$E$81)*$H$81+$D$81,IF(D113&gt;=$B$80,(D113-$E$80)*$H$80+$D$80,0))))))))))))))))))))</f>
        <v>0</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row>
    <row r="114" spans="1:38" s="21" customFormat="1">
      <c r="A114" s="427"/>
      <c r="B114" s="427"/>
      <c r="C114" s="426"/>
      <c r="D114" s="428"/>
      <c r="E114" s="252">
        <f>IF(Allgemeines!$C$14="Ja",F114,G114)</f>
        <v>0</v>
      </c>
      <c r="F114" s="252">
        <f t="shared" ref="F114:F132" si="2">IF(C114=0,0,C114*($E$104+($H$104/(1+(C114/$A$104)^$C$104)))/100)</f>
        <v>0</v>
      </c>
      <c r="G114" s="252">
        <f t="shared" ref="G114:G132" si="3">IF(C114&gt;=$B$75,(C114-$E$75)*$H$75/100+$D$75,IF(C114&gt;=$B$74,(C114-$E$74)*$H$74/100+$D$74,IF(C114&gt;=$B$73,(C114-$E$73)*$H$73/100+$D$73,IF(C114&gt;=$B$73,(C114-$E$73)*$H$73/100+$D$73,IF(C114&gt;=$B$72,(C114-$E$72)*$H$72/100+$D$72,IF(C114&gt;=$B$71,(C114-$E$71)*$H$71/100+$D$71,IF(C114&gt;=$B$70,(C114-$E$70)*$H$70/100+$D$70,IF(C114&gt;=$B$69,(C114-$E$69)*$H$69/100+$D$69,IF(C114&gt;=$B$68,(C114-$E$68)*$H$68/100+$D$68,IF(C114&gt;=$B$67,(C114-$E$67)*$H$67/100+$D$67,IF(C114&gt;=$B$66,(C114-$E$66)*$H$66/100+$D$66,IF(C114&gt;=$B$65,(C114-$E$65)*$H$65/100+$D$65,IF(C114&gt;=$B$64,(C114-$E$64)*$H$64/100+$D$64,IF(C114&gt;=$B$63,(C114-$E$62)*$H$62/100+$D$62,IF(C114&gt;=$B$61,(C114-$E$61)*$H$61/100+$D$61,IF(C114&gt;=$B$60,(C114-$E$60)*$H$60/100+$D$60,IF(C114&gt;=$B$59,(C114-$E$59)*$H$59/100+$D$59,IF(C114&gt;=$B$58,(C114-$E$58)*$H$58/100+$D$58,IF(C114&gt;=$B$57,(C114-$E$57)*$H$57/100+$D$57,IF(C114&gt;=$B$56,(C114-$E$56)*$H$56/100+$D$56,0))))))))))))))))))))</f>
        <v>0</v>
      </c>
      <c r="H114" s="252">
        <f>IF(Allgemeines!$C$14="Ja",I114,J114)</f>
        <v>0</v>
      </c>
      <c r="I114" s="252">
        <f t="shared" ref="I114:I132" si="4">IF(D114=0,0,D114*($E$108+($H$108/(1+(D114/$A$108)^$C$108))))</f>
        <v>0</v>
      </c>
      <c r="J114" s="252">
        <f t="shared" ref="J114:J132" si="5">IF(D114&gt;=$B$99,(D114-$E$99)*$H$99+$D$99,IF(D114&gt;=$B$98,(D114-$E$98)*$H$98+$D$98,IF(D114&gt;=$B$97,(D114-$E$97)*$H$97+$D$97,IF(D114&gt;=$B$96,(D114-$E$96)*$H$96+$D$96,IF(D114&gt;=$B$95,(D114-$E$95)*$H$95+$D$95,IF(D114&gt;=$B$94,(D114-$E$94)*$H$94+$D$94,IF(D114&gt;=$B$93,(D114-$E$93)*$H$93+$D$93,IF(D114&gt;=$B$92,(D114-$E$92)*$H$92+$D$92,IF(D114&gt;=$B$91,(D114-$E$91)*$H$91+$D$91,IF(D114&gt;=$B$90,(D114-$E$90)*$H$90+$D$90,IF(D114&gt;=$B$89,(D114-$E$89)*$H$89+$D$89,IF(D114&gt;=$B$88,(D114-$E$88)*$H$88+$D$88,IF(D114&gt;=$B$87,(D114-$E$87)*$H$87+$D$87,IF(D114&gt;=$B$86,(D114-$E$86)*$H$86+$D$86,IF(D114&gt;=$B$85,(D114-$E$85)*$H$85+$D$85,IF(D114&gt;=$B$84,(D114-$E$84)*$H$84+$D$84,IF(D114&gt;=$B$83,(D114-$E$83)*$H$83+$D$83,IF(D114&gt;=$B$82,(D114-$E$82)*$H$82+$D$82,IF(D114&gt;=$B$81,(D114-$E$81)*$H$81+$D$81,IF(D114&gt;=$B$80,(D114-$E$80)*$H$80+$D$80,0))))))))))))))))))))</f>
        <v>0</v>
      </c>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row>
    <row r="115" spans="1:38" s="21" customFormat="1">
      <c r="A115" s="427"/>
      <c r="B115" s="427"/>
      <c r="C115" s="426"/>
      <c r="D115" s="426"/>
      <c r="E115" s="252">
        <f>IF(Allgemeines!$C$14="Ja",F115,G115)</f>
        <v>0</v>
      </c>
      <c r="F115" s="252">
        <f t="shared" si="2"/>
        <v>0</v>
      </c>
      <c r="G115" s="252">
        <f t="shared" si="3"/>
        <v>0</v>
      </c>
      <c r="H115" s="252">
        <f>IF(Allgemeines!$C$14="Ja",I115,J115)</f>
        <v>0</v>
      </c>
      <c r="I115" s="252">
        <f t="shared" si="4"/>
        <v>0</v>
      </c>
      <c r="J115" s="252">
        <f t="shared" si="5"/>
        <v>0</v>
      </c>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row>
    <row r="116" spans="1:38" s="21" customFormat="1">
      <c r="A116" s="427"/>
      <c r="B116" s="427"/>
      <c r="C116" s="426"/>
      <c r="D116" s="426"/>
      <c r="E116" s="252">
        <f>IF(Allgemeines!$C$14="Ja",F116,G116)</f>
        <v>0</v>
      </c>
      <c r="F116" s="252">
        <f t="shared" si="2"/>
        <v>0</v>
      </c>
      <c r="G116" s="252">
        <f t="shared" si="3"/>
        <v>0</v>
      </c>
      <c r="H116" s="252">
        <f>IF(Allgemeines!$C$14="Ja",I116,J116)</f>
        <v>0</v>
      </c>
      <c r="I116" s="252">
        <f t="shared" si="4"/>
        <v>0</v>
      </c>
      <c r="J116" s="252">
        <f t="shared" si="5"/>
        <v>0</v>
      </c>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row>
    <row r="117" spans="1:38" s="21" customFormat="1">
      <c r="A117" s="427"/>
      <c r="B117" s="427"/>
      <c r="C117" s="426"/>
      <c r="D117" s="426"/>
      <c r="E117" s="252">
        <f>IF(Allgemeines!$C$14="Ja",F117,G117)</f>
        <v>0</v>
      </c>
      <c r="F117" s="252">
        <f t="shared" si="2"/>
        <v>0</v>
      </c>
      <c r="G117" s="252">
        <f t="shared" si="3"/>
        <v>0</v>
      </c>
      <c r="H117" s="252">
        <f>IF(Allgemeines!$C$14="Ja",I117,J117)</f>
        <v>0</v>
      </c>
      <c r="I117" s="252">
        <f t="shared" si="4"/>
        <v>0</v>
      </c>
      <c r="J117" s="252">
        <f t="shared" si="5"/>
        <v>0</v>
      </c>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row>
    <row r="118" spans="1:38" s="21" customFormat="1">
      <c r="A118" s="427"/>
      <c r="B118" s="427"/>
      <c r="C118" s="426"/>
      <c r="D118" s="426"/>
      <c r="E118" s="252">
        <f>IF(Allgemeines!$C$14="Ja",F118,G118)</f>
        <v>0</v>
      </c>
      <c r="F118" s="252">
        <f t="shared" si="2"/>
        <v>0</v>
      </c>
      <c r="G118" s="252">
        <f t="shared" si="3"/>
        <v>0</v>
      </c>
      <c r="H118" s="252">
        <f>IF(Allgemeines!$C$14="Ja",I118,J118)</f>
        <v>0</v>
      </c>
      <c r="I118" s="252">
        <f t="shared" si="4"/>
        <v>0</v>
      </c>
      <c r="J118" s="252">
        <f t="shared" si="5"/>
        <v>0</v>
      </c>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row>
    <row r="119" spans="1:38" s="21" customFormat="1">
      <c r="A119" s="427"/>
      <c r="B119" s="427"/>
      <c r="C119" s="426"/>
      <c r="D119" s="426"/>
      <c r="E119" s="252">
        <f>IF(Allgemeines!$C$14="Ja",F119,G119)</f>
        <v>0</v>
      </c>
      <c r="F119" s="252">
        <f t="shared" si="2"/>
        <v>0</v>
      </c>
      <c r="G119" s="252">
        <f t="shared" si="3"/>
        <v>0</v>
      </c>
      <c r="H119" s="252">
        <f>IF(Allgemeines!$C$14="Ja",I119,J119)</f>
        <v>0</v>
      </c>
      <c r="I119" s="252">
        <f t="shared" si="4"/>
        <v>0</v>
      </c>
      <c r="J119" s="252">
        <f t="shared" si="5"/>
        <v>0</v>
      </c>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row>
    <row r="120" spans="1:38" s="21" customFormat="1">
      <c r="A120" s="425"/>
      <c r="B120" s="425"/>
      <c r="C120" s="426"/>
      <c r="D120" s="426"/>
      <c r="E120" s="252">
        <f>IF(Allgemeines!$C$14="Ja",F120,G120)</f>
        <v>0</v>
      </c>
      <c r="F120" s="252">
        <f t="shared" si="2"/>
        <v>0</v>
      </c>
      <c r="G120" s="252">
        <f t="shared" si="3"/>
        <v>0</v>
      </c>
      <c r="H120" s="252">
        <f>IF(Allgemeines!$C$14="Ja",I120,J120)</f>
        <v>0</v>
      </c>
      <c r="I120" s="252">
        <f t="shared" si="4"/>
        <v>0</v>
      </c>
      <c r="J120" s="252">
        <f t="shared" si="5"/>
        <v>0</v>
      </c>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row>
    <row r="121" spans="1:38" s="21" customFormat="1">
      <c r="A121" s="427"/>
      <c r="B121" s="427"/>
      <c r="C121" s="426"/>
      <c r="D121" s="428"/>
      <c r="E121" s="252">
        <f>IF(Allgemeines!$C$14="Ja",F121,G121)</f>
        <v>0</v>
      </c>
      <c r="F121" s="252">
        <f t="shared" si="2"/>
        <v>0</v>
      </c>
      <c r="G121" s="252">
        <f t="shared" si="3"/>
        <v>0</v>
      </c>
      <c r="H121" s="252">
        <f>IF(Allgemeines!$C$14="Ja",I121,J121)</f>
        <v>0</v>
      </c>
      <c r="I121" s="252">
        <f t="shared" si="4"/>
        <v>0</v>
      </c>
      <c r="J121" s="252">
        <f t="shared" si="5"/>
        <v>0</v>
      </c>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row>
    <row r="122" spans="1:38" s="21" customFormat="1">
      <c r="A122" s="427"/>
      <c r="B122" s="427"/>
      <c r="C122" s="426"/>
      <c r="D122" s="426"/>
      <c r="E122" s="252">
        <f>IF(Allgemeines!$C$14="Ja",F122,G122)</f>
        <v>0</v>
      </c>
      <c r="F122" s="252">
        <f t="shared" si="2"/>
        <v>0</v>
      </c>
      <c r="G122" s="252">
        <f t="shared" si="3"/>
        <v>0</v>
      </c>
      <c r="H122" s="252">
        <f>IF(Allgemeines!$C$14="Ja",I122,J122)</f>
        <v>0</v>
      </c>
      <c r="I122" s="252">
        <f t="shared" si="4"/>
        <v>0</v>
      </c>
      <c r="J122" s="252">
        <f t="shared" si="5"/>
        <v>0</v>
      </c>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row>
    <row r="123" spans="1:38" s="21" customFormat="1">
      <c r="A123" s="427"/>
      <c r="B123" s="427"/>
      <c r="C123" s="426"/>
      <c r="D123" s="426"/>
      <c r="E123" s="252">
        <f>IF(Allgemeines!$C$14="Ja",F123,G123)</f>
        <v>0</v>
      </c>
      <c r="F123" s="252">
        <f t="shared" si="2"/>
        <v>0</v>
      </c>
      <c r="G123" s="252">
        <f t="shared" si="3"/>
        <v>0</v>
      </c>
      <c r="H123" s="252">
        <f>IF(Allgemeines!$C$14="Ja",I123,J123)</f>
        <v>0</v>
      </c>
      <c r="I123" s="252">
        <f t="shared" si="4"/>
        <v>0</v>
      </c>
      <c r="J123" s="252">
        <f t="shared" si="5"/>
        <v>0</v>
      </c>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row>
    <row r="124" spans="1:38" s="21" customFormat="1">
      <c r="A124" s="427"/>
      <c r="B124" s="427"/>
      <c r="C124" s="426"/>
      <c r="D124" s="426"/>
      <c r="E124" s="252">
        <f>IF(Allgemeines!$C$14="Ja",F124,G124)</f>
        <v>0</v>
      </c>
      <c r="F124" s="252">
        <f t="shared" si="2"/>
        <v>0</v>
      </c>
      <c r="G124" s="252">
        <f t="shared" si="3"/>
        <v>0</v>
      </c>
      <c r="H124" s="252">
        <f>IF(Allgemeines!$C$14="Ja",I124,J124)</f>
        <v>0</v>
      </c>
      <c r="I124" s="252">
        <f t="shared" si="4"/>
        <v>0</v>
      </c>
      <c r="J124" s="252">
        <f t="shared" si="5"/>
        <v>0</v>
      </c>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row>
    <row r="125" spans="1:38" s="21" customFormat="1">
      <c r="A125" s="427"/>
      <c r="B125" s="427"/>
      <c r="C125" s="426"/>
      <c r="D125" s="426"/>
      <c r="E125" s="252">
        <f>IF(Allgemeines!$C$14="Ja",F125,G125)</f>
        <v>0</v>
      </c>
      <c r="F125" s="252">
        <f t="shared" si="2"/>
        <v>0</v>
      </c>
      <c r="G125" s="252">
        <f t="shared" si="3"/>
        <v>0</v>
      </c>
      <c r="H125" s="252">
        <f>IF(Allgemeines!$C$14="Ja",I125,J125)</f>
        <v>0</v>
      </c>
      <c r="I125" s="252">
        <f t="shared" si="4"/>
        <v>0</v>
      </c>
      <c r="J125" s="252">
        <f t="shared" si="5"/>
        <v>0</v>
      </c>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row>
    <row r="126" spans="1:38" s="21" customFormat="1">
      <c r="A126" s="425"/>
      <c r="B126" s="425"/>
      <c r="C126" s="426"/>
      <c r="D126" s="426"/>
      <c r="E126" s="252">
        <f>IF(Allgemeines!$C$14="Ja",F126,G126)</f>
        <v>0</v>
      </c>
      <c r="F126" s="252">
        <f t="shared" si="2"/>
        <v>0</v>
      </c>
      <c r="G126" s="252">
        <f t="shared" si="3"/>
        <v>0</v>
      </c>
      <c r="H126" s="252">
        <f>IF(Allgemeines!$C$14="Ja",I126,J126)</f>
        <v>0</v>
      </c>
      <c r="I126" s="252">
        <f t="shared" si="4"/>
        <v>0</v>
      </c>
      <c r="J126" s="252">
        <f t="shared" si="5"/>
        <v>0</v>
      </c>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row>
    <row r="127" spans="1:38" s="21" customFormat="1">
      <c r="A127" s="427"/>
      <c r="B127" s="427"/>
      <c r="C127" s="426"/>
      <c r="D127" s="428"/>
      <c r="E127" s="252">
        <f>IF(Allgemeines!$C$14="Ja",F127,G127)</f>
        <v>0</v>
      </c>
      <c r="F127" s="252">
        <f t="shared" si="2"/>
        <v>0</v>
      </c>
      <c r="G127" s="252">
        <f t="shared" si="3"/>
        <v>0</v>
      </c>
      <c r="H127" s="252">
        <f>IF(Allgemeines!$C$14="Ja",I127,J127)</f>
        <v>0</v>
      </c>
      <c r="I127" s="252">
        <f t="shared" si="4"/>
        <v>0</v>
      </c>
      <c r="J127" s="252">
        <f t="shared" si="5"/>
        <v>0</v>
      </c>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row>
    <row r="128" spans="1:38" s="21" customFormat="1">
      <c r="A128" s="427"/>
      <c r="B128" s="427"/>
      <c r="C128" s="426"/>
      <c r="D128" s="426"/>
      <c r="E128" s="252">
        <f>IF(Allgemeines!$C$14="Ja",F128,G128)</f>
        <v>0</v>
      </c>
      <c r="F128" s="252">
        <f t="shared" si="2"/>
        <v>0</v>
      </c>
      <c r="G128" s="252">
        <f t="shared" si="3"/>
        <v>0</v>
      </c>
      <c r="H128" s="252">
        <f>IF(Allgemeines!$C$14="Ja",I128,J128)</f>
        <v>0</v>
      </c>
      <c r="I128" s="252">
        <f t="shared" si="4"/>
        <v>0</v>
      </c>
      <c r="J128" s="252">
        <f t="shared" si="5"/>
        <v>0</v>
      </c>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row>
    <row r="129" spans="1:47" s="21" customFormat="1">
      <c r="A129" s="427"/>
      <c r="B129" s="427"/>
      <c r="C129" s="426"/>
      <c r="D129" s="426"/>
      <c r="E129" s="252">
        <f>IF(Allgemeines!$C$14="Ja",F129,G129)</f>
        <v>0</v>
      </c>
      <c r="F129" s="252">
        <f t="shared" si="2"/>
        <v>0</v>
      </c>
      <c r="G129" s="252">
        <f t="shared" si="3"/>
        <v>0</v>
      </c>
      <c r="H129" s="252">
        <f>IF(Allgemeines!$C$14="Ja",I129,J129)</f>
        <v>0</v>
      </c>
      <c r="I129" s="252">
        <f t="shared" si="4"/>
        <v>0</v>
      </c>
      <c r="J129" s="252">
        <f t="shared" si="5"/>
        <v>0</v>
      </c>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row>
    <row r="130" spans="1:47" s="21" customFormat="1">
      <c r="A130" s="427"/>
      <c r="B130" s="427"/>
      <c r="C130" s="426"/>
      <c r="D130" s="426"/>
      <c r="E130" s="252">
        <f>IF(Allgemeines!$C$14="Ja",F130,G130)</f>
        <v>0</v>
      </c>
      <c r="F130" s="252">
        <f t="shared" si="2"/>
        <v>0</v>
      </c>
      <c r="G130" s="252">
        <f t="shared" si="3"/>
        <v>0</v>
      </c>
      <c r="H130" s="252">
        <f>IF(Allgemeines!$C$14="Ja",I130,J130)</f>
        <v>0</v>
      </c>
      <c r="I130" s="252">
        <f t="shared" si="4"/>
        <v>0</v>
      </c>
      <c r="J130" s="252">
        <f t="shared" si="5"/>
        <v>0</v>
      </c>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row>
    <row r="131" spans="1:47" s="21" customFormat="1">
      <c r="A131" s="427"/>
      <c r="B131" s="427"/>
      <c r="C131" s="426"/>
      <c r="D131" s="426"/>
      <c r="E131" s="252">
        <f>IF(Allgemeines!$C$14="Ja",F131,G131)</f>
        <v>0</v>
      </c>
      <c r="F131" s="252">
        <f t="shared" si="2"/>
        <v>0</v>
      </c>
      <c r="G131" s="252">
        <f t="shared" si="3"/>
        <v>0</v>
      </c>
      <c r="H131" s="252">
        <f>IF(Allgemeines!$C$14="Ja",I131,J131)</f>
        <v>0</v>
      </c>
      <c r="I131" s="252">
        <f t="shared" si="4"/>
        <v>0</v>
      </c>
      <c r="J131" s="252">
        <f t="shared" si="5"/>
        <v>0</v>
      </c>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row>
    <row r="132" spans="1:47" s="21" customFormat="1">
      <c r="A132" s="427" t="s">
        <v>19</v>
      </c>
      <c r="B132" s="427"/>
      <c r="C132" s="426"/>
      <c r="D132" s="429"/>
      <c r="E132" s="252">
        <f>IF(Allgemeines!$C$14="Ja",F132,G132)</f>
        <v>0</v>
      </c>
      <c r="F132" s="252">
        <f t="shared" si="2"/>
        <v>0</v>
      </c>
      <c r="G132" s="252">
        <f t="shared" si="3"/>
        <v>0</v>
      </c>
      <c r="H132" s="252">
        <f>IF(Allgemeines!$C$14="Ja",I132,J132)</f>
        <v>0</v>
      </c>
      <c r="I132" s="252">
        <f t="shared" si="4"/>
        <v>0</v>
      </c>
      <c r="J132" s="252">
        <f t="shared" si="5"/>
        <v>0</v>
      </c>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row>
    <row r="133" spans="1:47" s="64" customFormat="1" ht="15.6">
      <c r="A133" s="70" t="s">
        <v>27</v>
      </c>
      <c r="B133" s="62"/>
      <c r="C133" s="261">
        <f t="shared" ref="C133:J133" si="6">SUM(C113:C132)</f>
        <v>0</v>
      </c>
      <c r="D133" s="261">
        <f t="shared" si="6"/>
        <v>0</v>
      </c>
      <c r="E133" s="261">
        <f t="shared" si="6"/>
        <v>0</v>
      </c>
      <c r="F133" s="261">
        <f t="shared" si="6"/>
        <v>0</v>
      </c>
      <c r="G133" s="261">
        <f t="shared" si="6"/>
        <v>0</v>
      </c>
      <c r="H133" s="261">
        <f t="shared" si="6"/>
        <v>0</v>
      </c>
      <c r="I133" s="261">
        <f t="shared" si="6"/>
        <v>0</v>
      </c>
      <c r="J133" s="261">
        <f t="shared" si="6"/>
        <v>0</v>
      </c>
    </row>
    <row r="134" spans="1:47" s="65" customFormat="1" ht="15.6">
      <c r="A134" s="71" t="s">
        <v>28</v>
      </c>
      <c r="B134" s="72"/>
      <c r="C134" s="281"/>
      <c r="D134" s="281"/>
      <c r="E134" s="282"/>
      <c r="F134" s="282"/>
      <c r="G134" s="282"/>
      <c r="H134" s="290">
        <f>E133+H133</f>
        <v>0</v>
      </c>
      <c r="I134" s="291"/>
      <c r="J134" s="291"/>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row>
    <row r="135" spans="1:47">
      <c r="A135" s="124"/>
      <c r="B135" s="124"/>
      <c r="C135" s="124"/>
      <c r="D135" s="124"/>
      <c r="E135" s="124"/>
      <c r="F135" s="124"/>
      <c r="G135" s="124"/>
      <c r="H135" s="124"/>
      <c r="I135" s="124"/>
      <c r="K135" s="118"/>
      <c r="AU135" s="119"/>
    </row>
    <row r="136" spans="1:47">
      <c r="A136" s="124"/>
      <c r="B136" s="124"/>
      <c r="C136" s="124"/>
      <c r="D136" s="124"/>
      <c r="E136" s="124"/>
      <c r="F136" s="124"/>
      <c r="G136" s="124"/>
      <c r="H136" s="124"/>
      <c r="I136" s="124"/>
      <c r="J136" s="292"/>
      <c r="K136" s="118"/>
      <c r="AU136" s="119"/>
    </row>
    <row r="137" spans="1:47" s="118" customFormat="1" ht="15.6">
      <c r="A137" s="8" t="s">
        <v>99</v>
      </c>
      <c r="B137" s="124"/>
    </row>
    <row r="138" spans="1:47" s="118" customFormat="1" ht="15.6">
      <c r="A138" s="8"/>
      <c r="B138" s="124"/>
    </row>
    <row r="139" spans="1:47" s="118" customFormat="1" ht="15.6">
      <c r="A139" s="117" t="s">
        <v>46</v>
      </c>
      <c r="B139" s="117" t="s">
        <v>41</v>
      </c>
    </row>
    <row r="140" spans="1:47" s="118" customFormat="1" ht="15.6">
      <c r="A140" s="120" t="s">
        <v>32</v>
      </c>
      <c r="B140" s="120" t="s">
        <v>22</v>
      </c>
    </row>
    <row r="141" spans="1:47" s="118" customFormat="1">
      <c r="A141" s="430"/>
      <c r="B141" s="431"/>
    </row>
    <row r="142" spans="1:47" s="118" customFormat="1">
      <c r="A142" s="430"/>
      <c r="B142" s="431"/>
    </row>
    <row r="143" spans="1:47" s="118" customFormat="1">
      <c r="A143" s="430"/>
      <c r="B143" s="431"/>
    </row>
    <row r="144" spans="1:47" s="118" customFormat="1">
      <c r="A144" s="432" t="s">
        <v>47</v>
      </c>
      <c r="B144" s="433"/>
    </row>
    <row r="145" spans="1:2" s="118" customFormat="1" ht="15.6">
      <c r="A145" s="136" t="s">
        <v>48</v>
      </c>
      <c r="B145" s="260">
        <f>SUM(B141:B144)</f>
        <v>0</v>
      </c>
    </row>
    <row r="146" spans="1:2" s="118" customFormat="1"/>
    <row r="147" spans="1:2" s="118" customFormat="1"/>
    <row r="148" spans="1:2" s="118" customFormat="1"/>
    <row r="149" spans="1:2" s="118" customFormat="1"/>
    <row r="150" spans="1:2" s="118" customFormat="1"/>
    <row r="151" spans="1:2" s="118" customFormat="1"/>
    <row r="152" spans="1:2" s="118" customFormat="1"/>
    <row r="153" spans="1:2" s="118" customFormat="1"/>
    <row r="154" spans="1:2" s="118" customFormat="1"/>
    <row r="155" spans="1:2" s="118" customFormat="1"/>
    <row r="156" spans="1:2" s="118" customFormat="1"/>
    <row r="157" spans="1:2" s="118" customFormat="1"/>
    <row r="158" spans="1:2" s="118" customFormat="1"/>
    <row r="159" spans="1:2" s="118" customFormat="1"/>
    <row r="160" spans="1:2" s="118" customFormat="1"/>
    <row r="161" s="118" customFormat="1"/>
    <row r="162" s="118" customFormat="1"/>
    <row r="163" s="118" customFormat="1"/>
    <row r="164" s="118" customFormat="1"/>
    <row r="165" s="118" customFormat="1"/>
    <row r="166" s="118" customFormat="1"/>
    <row r="167" s="118" customFormat="1"/>
    <row r="168" s="118" customFormat="1"/>
    <row r="169" s="118" customFormat="1"/>
    <row r="170" s="118" customFormat="1"/>
    <row r="171" s="118" customFormat="1"/>
    <row r="172" s="118" customFormat="1"/>
    <row r="173" s="118" customFormat="1"/>
    <row r="174" s="118" customFormat="1"/>
    <row r="175" s="118" customFormat="1"/>
    <row r="176" s="118" customFormat="1"/>
    <row r="177" s="118" customFormat="1"/>
    <row r="178" s="118" customFormat="1"/>
    <row r="179" s="118" customFormat="1"/>
    <row r="180" s="118" customFormat="1"/>
    <row r="181" s="118" customFormat="1"/>
    <row r="182" s="118" customFormat="1"/>
    <row r="183" s="118" customFormat="1"/>
    <row r="184" s="118" customFormat="1"/>
    <row r="185" s="118" customFormat="1"/>
    <row r="186" s="118" customFormat="1"/>
    <row r="187" s="118" customFormat="1"/>
    <row r="188" s="118" customFormat="1"/>
    <row r="189" s="118" customFormat="1"/>
    <row r="190" s="118" customFormat="1"/>
    <row r="191" s="118" customFormat="1"/>
    <row r="192" s="118" customFormat="1"/>
    <row r="193" s="118" customFormat="1"/>
    <row r="194" s="118" customFormat="1"/>
    <row r="195" s="118" customFormat="1"/>
    <row r="196" s="118" customFormat="1"/>
    <row r="197" s="118" customFormat="1"/>
    <row r="198" s="118" customFormat="1"/>
    <row r="199" s="118" customFormat="1"/>
    <row r="200" s="118" customFormat="1"/>
    <row r="201" s="118" customFormat="1"/>
    <row r="202" s="118" customFormat="1"/>
    <row r="203" s="118" customFormat="1"/>
    <row r="204" s="118" customFormat="1"/>
    <row r="205" s="118" customFormat="1"/>
    <row r="206" s="118" customFormat="1"/>
    <row r="207" s="118" customFormat="1"/>
    <row r="208" s="118" customFormat="1"/>
    <row r="209" s="118" customFormat="1"/>
    <row r="210" s="118" customFormat="1"/>
    <row r="211" s="118" customFormat="1"/>
    <row r="212" s="118" customFormat="1"/>
    <row r="213" s="118" customFormat="1"/>
    <row r="214" s="118" customFormat="1"/>
    <row r="215" s="118" customFormat="1"/>
    <row r="216" s="118" customFormat="1"/>
    <row r="217" s="118" customFormat="1"/>
    <row r="218" s="118" customFormat="1"/>
    <row r="219" s="118" customFormat="1"/>
    <row r="220" s="118" customFormat="1"/>
    <row r="221" s="118" customFormat="1"/>
    <row r="222" s="118" customFormat="1"/>
    <row r="223" s="118" customFormat="1"/>
    <row r="224" s="118" customFormat="1"/>
    <row r="225" s="118" customFormat="1"/>
    <row r="226" s="118" customFormat="1"/>
    <row r="227" s="118" customFormat="1"/>
    <row r="228" s="118" customFormat="1"/>
    <row r="229" s="118" customFormat="1"/>
    <row r="230" s="118" customFormat="1"/>
    <row r="231" s="118" customFormat="1"/>
    <row r="232" s="118" customFormat="1"/>
    <row r="233" s="118" customFormat="1"/>
    <row r="234" s="118" customFormat="1"/>
    <row r="235" s="118" customFormat="1"/>
    <row r="236" s="118" customFormat="1"/>
    <row r="237" s="118" customFormat="1"/>
    <row r="238" s="118" customFormat="1"/>
    <row r="239" s="118" customFormat="1"/>
    <row r="240" s="118" customFormat="1"/>
    <row r="241" s="118" customFormat="1"/>
  </sheetData>
  <sheetProtection formatColumns="0" formatRows="0" insertRows="0"/>
  <mergeCells count="16">
    <mergeCell ref="I110:I111"/>
    <mergeCell ref="J110:J111"/>
    <mergeCell ref="C110:C111"/>
    <mergeCell ref="B110:B111"/>
    <mergeCell ref="A110:A111"/>
    <mergeCell ref="D110:D111"/>
    <mergeCell ref="E110:E111"/>
    <mergeCell ref="F110:F111"/>
    <mergeCell ref="G110:G111"/>
    <mergeCell ref="H110:H111"/>
    <mergeCell ref="A77:A78"/>
    <mergeCell ref="A1:J1"/>
    <mergeCell ref="A34:A35"/>
    <mergeCell ref="A20:A21"/>
    <mergeCell ref="D20:D21"/>
    <mergeCell ref="A53:A54"/>
  </mergeCells>
  <phoneticPr fontId="7" type="noConversion"/>
  <dataValidations count="1">
    <dataValidation type="list" allowBlank="1" showInputMessage="1" showErrorMessage="1" sqref="B104 B108 D104 D108">
      <formula1>"bitte wählen,Ja,Nein"</formula1>
    </dataValidation>
  </dataValidations>
  <pageMargins left="0.34" right="0.21" top="0.56999999999999995" bottom="0.78740157480314965" header="0.39370078740157483" footer="0.39370078740157483"/>
  <pageSetup paperSize="9" scale="25" orientation="portrait" r:id="rId1"/>
  <headerFooter alignWithMargins="0">
    <oddFooter>&amp;L&amp;8&amp;P/&amp;N&amp;C &amp;R&amp;8&amp;A - &amp;F</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27</vt:i4>
      </vt:variant>
    </vt:vector>
  </HeadingPairs>
  <TitlesOfParts>
    <vt:vector size="50" baseType="lpstr">
      <vt:lpstr>Changelog</vt:lpstr>
      <vt:lpstr>Ausfüllhilfe</vt:lpstr>
      <vt:lpstr>Allgemeines</vt:lpstr>
      <vt:lpstr>Zusammenfassung + Annuität</vt:lpstr>
      <vt:lpstr>Verzinsung</vt:lpstr>
      <vt:lpstr>Jahresabschlusswerte</vt:lpstr>
      <vt:lpstr>Netzentgelte i.e.S. (Plan)</vt:lpstr>
      <vt:lpstr>Mess., Messb. (Plan)</vt:lpstr>
      <vt:lpstr>Sonstige Entgelte (Plan)</vt:lpstr>
      <vt:lpstr>Netzentgelte i.e.S. (Ist)</vt:lpstr>
      <vt:lpstr>Mess., Messb. (Ist)</vt:lpstr>
      <vt:lpstr>Sonstige Entgelte (Ist)</vt:lpstr>
      <vt:lpstr>Mengenabgleich</vt:lpstr>
      <vt:lpstr>Vorgelagerte Netzkosten</vt:lpstr>
      <vt:lpstr>Volatile Kostenanteile</vt:lpstr>
      <vt:lpstr>Messstellenbetrieb_Messung</vt:lpstr>
      <vt:lpstr>KKAuf</vt:lpstr>
      <vt:lpstr>SAV</vt:lpstr>
      <vt:lpstr>BKZ_NAKB</vt:lpstr>
      <vt:lpstr>WAV</vt:lpstr>
      <vt:lpstr>Anl_Spiegel</vt:lpstr>
      <vt:lpstr>Sonstiges</vt:lpstr>
      <vt:lpstr>Listen</vt:lpstr>
      <vt:lpstr>Anlagengruppen</vt:lpstr>
      <vt:lpstr>Antragsjahre</vt:lpstr>
      <vt:lpstr>BKZ_NAKB!Druckbereich</vt:lpstr>
      <vt:lpstr>Jahresabschlusswerte!Druckbereich</vt:lpstr>
      <vt:lpstr>Mengenabgleich!Druckbereich</vt:lpstr>
      <vt:lpstr>'Mess., Messb. (Ist)'!Druckbereich</vt:lpstr>
      <vt:lpstr>'Mess., Messb. (Plan)'!Druckbereich</vt:lpstr>
      <vt:lpstr>Messstellenbetrieb_Messung!Druckbereich</vt:lpstr>
      <vt:lpstr>'Netzentgelte i.e.S. (Ist)'!Druckbereich</vt:lpstr>
      <vt:lpstr>'Netzentgelte i.e.S. (Plan)'!Druckbereich</vt:lpstr>
      <vt:lpstr>'Sonstige Entgelte (Ist)'!Druckbereich</vt:lpstr>
      <vt:lpstr>'Sonstige Entgelte (Plan)'!Druckbereich</vt:lpstr>
      <vt:lpstr>Sonstiges!Druckbereich</vt:lpstr>
      <vt:lpstr>Verzinsung!Druckbereich</vt:lpstr>
      <vt:lpstr>'Vorgelagerte Netzkosten'!Druckbereich</vt:lpstr>
      <vt:lpstr>WAV!Druckbereich</vt:lpstr>
      <vt:lpstr>Anl_Spiegel!Drucktitel</vt:lpstr>
      <vt:lpstr>SAV!Drucktitel</vt:lpstr>
      <vt:lpstr>'Sonstige Entgelte (Ist)'!Drucktitel</vt:lpstr>
      <vt:lpstr>'Sonstige Entgelte (Plan)'!Drucktitel</vt:lpstr>
      <vt:lpstr>'Vorgelagerte Netzkosten'!Drucktitel</vt:lpstr>
      <vt:lpstr>WAV!Drucktitel</vt:lpstr>
      <vt:lpstr>Investitionsjahre</vt:lpstr>
      <vt:lpstr>Selbst_geschaffene_gewerbliche_Schutzrechte_und_ähnliche_Rechte_und_Werte</vt:lpstr>
      <vt:lpstr>WAV_Positionen</vt:lpstr>
      <vt:lpstr>Zeitreihe_1</vt:lpstr>
      <vt:lpstr>Zeitreihe_2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sbh</dc:creator>
  <cp:lastModifiedBy>Pross, Judith (UM)</cp:lastModifiedBy>
  <cp:lastPrinted>2022-10-27T13:55:13Z</cp:lastPrinted>
  <dcterms:created xsi:type="dcterms:W3CDTF">2008-10-22T07:00:05Z</dcterms:created>
  <dcterms:modified xsi:type="dcterms:W3CDTF">2022-11-07T08:37:22Z</dcterms:modified>
</cp:coreProperties>
</file>