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R:\Referatsablage\Netz_Gas und Strom\Erweiterungsfaktor\Erweiterungsfaktor 2018\"/>
    </mc:Choice>
  </mc:AlternateContent>
  <bookViews>
    <workbookView xWindow="240" yWindow="45" windowWidth="15480" windowHeight="11640" tabRatio="918" firstSheet="1" activeTab="7"/>
  </bookViews>
  <sheets>
    <sheet name="A. Allgemeine Informationen" sheetId="1" r:id="rId1"/>
    <sheet name="B. Netzübergang" sheetId="2" r:id="rId2"/>
    <sheet name="C. Parameter" sheetId="3" r:id="rId3"/>
    <sheet name="D. Gewerbesteuer&amp;Mischzinssatz" sheetId="14" r:id="rId4"/>
    <sheet name="E. Kosten Erweiterungsmaßnahmen" sheetId="5" r:id="rId5"/>
    <sheet name="E1. Kosten; Zusammenfassung" sheetId="21" r:id="rId6"/>
    <sheet name="F. Aufstellung AHHK" sheetId="10" r:id="rId7"/>
    <sheet name="G. Parameteränderung" sheetId="15" r:id="rId8"/>
    <sheet name="H. Erheblichkeit" sheetId="20" r:id="rId9"/>
    <sheet name="I. Beantragter Erweiterungsf." sheetId="19" r:id="rId10"/>
    <sheet name="J. Definitionen" sheetId="6" r:id="rId11"/>
    <sheet name="Anlagengruppen" sheetId="23" r:id="rId12"/>
  </sheets>
  <definedNames>
    <definedName name="Anlagengruppen">Anlagengruppen!$B$4:$B$41</definedName>
    <definedName name="bitte_wählen">Anlagengruppen!$B$4:$B$41</definedName>
    <definedName name="_xlnm.Print_Area" localSheetId="0">'A. Allgemeine Informationen'!$A$1:$D$36</definedName>
    <definedName name="_xlnm.Print_Area" localSheetId="1">'B. Netzübergang'!$A$1:$N$22</definedName>
    <definedName name="_xlnm.Print_Area" localSheetId="4">'E. Kosten Erweiterungsmaßnahmen'!$A$1:$U$73</definedName>
    <definedName name="_xlnm.Print_Area" localSheetId="7">'G. Parameteränderung'!$A:$K</definedName>
    <definedName name="_xlnm.Print_Area" localSheetId="8">'H. Erheblichkeit'!$A$1:$F$28</definedName>
    <definedName name="_xlnm.Print_Titles" localSheetId="1">'B. Netzübergang'!$A:$A</definedName>
    <definedName name="_xlnm.Print_Titles" localSheetId="4">'E. Kosten Erweiterungsmaßnahmen'!$3:$3</definedName>
    <definedName name="_xlnm.Print_Titles" localSheetId="5">'E1. Kosten; Zusammenfassung'!$3:$3</definedName>
    <definedName name="_xlnm.Print_Titles" localSheetId="6">'F. Aufstellung AHHK'!$3:$3</definedName>
    <definedName name="_xlnm.Print_Titles" localSheetId="7">'G. Parameteränderung'!$5:$5</definedName>
    <definedName name="Z_7F6F393A_2E90_4C6C_8A16_D5729A43DE4E_.wvu.PrintArea" localSheetId="0" hidden="1">'A. Allgemeine Informationen'!$A$1:$C$17</definedName>
    <definedName name="Z_7F6F393A_2E90_4C6C_8A16_D5729A43DE4E_.wvu.PrintArea" localSheetId="1" hidden="1">'B. Netzübergang'!$A$1:$C$1</definedName>
    <definedName name="Z_B886647A_3DEE_4A85_B930_90F3F586054D_.wvu.PrintArea" localSheetId="0" hidden="1" xml:space="preserve">         'A. Allgemeine Informationen'!$A$1:$C$17</definedName>
    <definedName name="Z_B886647A_3DEE_4A85_B930_90F3F586054D_.wvu.PrintArea" localSheetId="1" hidden="1" xml:space="preserve">         'B. Netzübergang'!$A$1:$C$1</definedName>
  </definedNames>
  <calcPr calcId="162913"/>
  <customWorkbookViews>
    <customWorkbookView name="610f - Persönliche Ansicht" guid="{B8C5A4F7-AE80-4428-963C-9BC2C87B7156}" mergeInterval="0" personalView="1" maximized="1" windowWidth="1276" windowHeight="765" tabRatio="918" activeSheetId="1"/>
  </customWorkbookViews>
</workbook>
</file>

<file path=xl/calcChain.xml><?xml version="1.0" encoding="utf-8"?>
<calcChain xmlns="http://schemas.openxmlformats.org/spreadsheetml/2006/main">
  <c r="M6" i="15" l="1"/>
  <c r="M7" i="15"/>
  <c r="M8" i="15"/>
  <c r="C77" i="15" l="1"/>
  <c r="A5" i="6" l="1"/>
  <c r="A6" i="6"/>
  <c r="A7" i="6"/>
  <c r="A8" i="6"/>
  <c r="A9" i="6"/>
  <c r="A10" i="6"/>
  <c r="A11" i="6"/>
  <c r="A12" i="6"/>
  <c r="A13" i="6"/>
  <c r="A6" i="21" l="1"/>
  <c r="B6" i="21"/>
  <c r="D6" i="21"/>
  <c r="E6" i="21"/>
  <c r="C6" i="21" s="1"/>
  <c r="H6" i="21"/>
  <c r="F6" i="21" s="1"/>
  <c r="A7" i="21"/>
  <c r="B7" i="21"/>
  <c r="D7" i="21"/>
  <c r="C7" i="21" s="1"/>
  <c r="E7" i="21"/>
  <c r="F7" i="21"/>
  <c r="H7" i="21"/>
  <c r="A8" i="21"/>
  <c r="B8" i="21"/>
  <c r="D8" i="21"/>
  <c r="E8" i="21"/>
  <c r="C8" i="21" s="1"/>
  <c r="H8" i="21"/>
  <c r="F8" i="21" s="1"/>
  <c r="A9" i="21"/>
  <c r="B9" i="21"/>
  <c r="D9" i="21"/>
  <c r="C9" i="21" s="1"/>
  <c r="E9" i="21"/>
  <c r="F9" i="21"/>
  <c r="H9" i="21"/>
  <c r="A10" i="21"/>
  <c r="B10" i="21"/>
  <c r="D10" i="21"/>
  <c r="E10" i="21"/>
  <c r="C10" i="21" s="1"/>
  <c r="H10" i="21"/>
  <c r="F10" i="21" s="1"/>
  <c r="A11" i="21"/>
  <c r="B11" i="21"/>
  <c r="D11" i="21"/>
  <c r="C11" i="21" s="1"/>
  <c r="E11" i="21"/>
  <c r="F11" i="21"/>
  <c r="H11" i="21"/>
  <c r="A12" i="21"/>
  <c r="B12" i="21"/>
  <c r="D12" i="21"/>
  <c r="E12" i="21"/>
  <c r="C12" i="21" s="1"/>
  <c r="H12" i="21"/>
  <c r="F12" i="21" s="1"/>
  <c r="A13" i="21"/>
  <c r="B13" i="21"/>
  <c r="D13" i="21"/>
  <c r="C13" i="21" s="1"/>
  <c r="E13" i="21"/>
  <c r="F13" i="21"/>
  <c r="H13" i="21"/>
  <c r="A14" i="21"/>
  <c r="B14" i="21"/>
  <c r="D14" i="21"/>
  <c r="E14" i="21"/>
  <c r="C14" i="21" s="1"/>
  <c r="H14" i="21"/>
  <c r="F14" i="21" s="1"/>
  <c r="A15" i="21"/>
  <c r="B15" i="21"/>
  <c r="D15" i="21"/>
  <c r="C15" i="21" s="1"/>
  <c r="E15" i="21"/>
  <c r="F15" i="21"/>
  <c r="H15" i="21"/>
  <c r="A16" i="21"/>
  <c r="B16" i="21"/>
  <c r="D16" i="21"/>
  <c r="E16" i="21"/>
  <c r="C16" i="21" s="1"/>
  <c r="H16" i="21"/>
  <c r="F16" i="21" s="1"/>
  <c r="A17" i="21"/>
  <c r="B17" i="21"/>
  <c r="D17" i="21"/>
  <c r="C17" i="21" s="1"/>
  <c r="E17" i="21"/>
  <c r="F17" i="21"/>
  <c r="H17" i="21"/>
  <c r="A18" i="21"/>
  <c r="B18" i="21"/>
  <c r="D18" i="21"/>
  <c r="E18" i="21"/>
  <c r="C18" i="21" s="1"/>
  <c r="H18" i="21"/>
  <c r="F18" i="21" s="1"/>
  <c r="A19" i="21"/>
  <c r="B19" i="21"/>
  <c r="D19" i="21"/>
  <c r="C19" i="21" s="1"/>
  <c r="E19" i="21"/>
  <c r="F19" i="21"/>
  <c r="H19" i="21"/>
  <c r="A20" i="21"/>
  <c r="B20" i="21"/>
  <c r="D20" i="21"/>
  <c r="E20" i="21"/>
  <c r="C20" i="21" s="1"/>
  <c r="H20" i="21"/>
  <c r="F20" i="21" s="1"/>
  <c r="A21" i="21"/>
  <c r="B21" i="21"/>
  <c r="D21" i="21"/>
  <c r="C21" i="21" s="1"/>
  <c r="E21" i="21"/>
  <c r="F21" i="21"/>
  <c r="H21" i="21"/>
  <c r="A22" i="21"/>
  <c r="B22" i="21"/>
  <c r="D22" i="21"/>
  <c r="E22" i="21"/>
  <c r="C22" i="21" s="1"/>
  <c r="H22" i="21"/>
  <c r="F22" i="21" s="1"/>
  <c r="A23" i="21"/>
  <c r="B23" i="21"/>
  <c r="D23" i="21"/>
  <c r="C23" i="21" s="1"/>
  <c r="E23" i="21"/>
  <c r="F23" i="21"/>
  <c r="H23" i="21"/>
  <c r="A24" i="21"/>
  <c r="B24" i="21"/>
  <c r="D24" i="21"/>
  <c r="E24" i="21"/>
  <c r="C24" i="21" s="1"/>
  <c r="H24" i="21"/>
  <c r="F24" i="21" s="1"/>
  <c r="A25" i="21"/>
  <c r="B25" i="21"/>
  <c r="D25" i="21"/>
  <c r="C25" i="21" s="1"/>
  <c r="E25" i="21"/>
  <c r="F25" i="21"/>
  <c r="H25" i="21"/>
  <c r="A26" i="21"/>
  <c r="B26" i="21"/>
  <c r="D26" i="21"/>
  <c r="E26" i="21"/>
  <c r="C26" i="21" s="1"/>
  <c r="H26" i="21"/>
  <c r="F26" i="21" s="1"/>
  <c r="A27" i="21"/>
  <c r="B27" i="21"/>
  <c r="D27" i="21"/>
  <c r="C27" i="21" s="1"/>
  <c r="E27" i="21"/>
  <c r="F27" i="21"/>
  <c r="H27" i="21"/>
  <c r="A28" i="21"/>
  <c r="B28" i="21"/>
  <c r="D28" i="21"/>
  <c r="E28" i="21"/>
  <c r="C28" i="21" s="1"/>
  <c r="H28" i="21"/>
  <c r="F28" i="21" s="1"/>
  <c r="A29" i="21"/>
  <c r="B29" i="21"/>
  <c r="D29" i="21"/>
  <c r="C29" i="21" s="1"/>
  <c r="E29" i="21"/>
  <c r="F29" i="21"/>
  <c r="H29" i="21"/>
  <c r="A30" i="21"/>
  <c r="B30" i="21"/>
  <c r="D30" i="21"/>
  <c r="E30" i="21"/>
  <c r="C30" i="21" s="1"/>
  <c r="H30" i="21"/>
  <c r="F30" i="21" s="1"/>
  <c r="A31" i="21"/>
  <c r="B31" i="21"/>
  <c r="D31" i="21"/>
  <c r="C31" i="21" s="1"/>
  <c r="E31" i="21"/>
  <c r="F31" i="21"/>
  <c r="H31" i="21"/>
  <c r="A32" i="21"/>
  <c r="B32" i="21"/>
  <c r="D32" i="21"/>
  <c r="E32" i="21"/>
  <c r="C32" i="21" s="1"/>
  <c r="H32" i="21"/>
  <c r="F32" i="21" s="1"/>
  <c r="A33" i="21"/>
  <c r="B33" i="21"/>
  <c r="D33" i="21"/>
  <c r="C33" i="21" s="1"/>
  <c r="E33" i="21"/>
  <c r="F33" i="21"/>
  <c r="H33" i="21"/>
  <c r="A34" i="21"/>
  <c r="B34" i="21"/>
  <c r="D34" i="21"/>
  <c r="E34" i="21"/>
  <c r="C34" i="21" s="1"/>
  <c r="H34" i="21"/>
  <c r="F34" i="21" s="1"/>
  <c r="A35" i="21"/>
  <c r="B35" i="21"/>
  <c r="D35" i="21"/>
  <c r="C35" i="21" s="1"/>
  <c r="E35" i="21"/>
  <c r="F35" i="21"/>
  <c r="H35" i="21"/>
  <c r="A36" i="21"/>
  <c r="B36" i="21"/>
  <c r="D36" i="21"/>
  <c r="E36" i="21"/>
  <c r="C36" i="21" s="1"/>
  <c r="H36" i="21"/>
  <c r="F36" i="21" s="1"/>
  <c r="A37" i="21"/>
  <c r="B37" i="21"/>
  <c r="D37" i="21"/>
  <c r="C37" i="21" s="1"/>
  <c r="E37" i="21"/>
  <c r="F37" i="21"/>
  <c r="H37" i="21"/>
  <c r="A38" i="21"/>
  <c r="B38" i="21"/>
  <c r="D38" i="21"/>
  <c r="E38" i="21"/>
  <c r="C38" i="21" s="1"/>
  <c r="H38" i="21"/>
  <c r="F38" i="21" s="1"/>
  <c r="A39" i="21"/>
  <c r="B39" i="21"/>
  <c r="D39" i="21"/>
  <c r="C39" i="21" s="1"/>
  <c r="E39" i="21"/>
  <c r="F39" i="21"/>
  <c r="H39" i="21"/>
  <c r="A40" i="21"/>
  <c r="B40" i="21"/>
  <c r="D40" i="21"/>
  <c r="E40" i="21"/>
  <c r="C40" i="21" s="1"/>
  <c r="H40" i="21"/>
  <c r="F40" i="21" s="1"/>
  <c r="A41" i="21"/>
  <c r="B41" i="21"/>
  <c r="D41" i="21"/>
  <c r="C41" i="21" s="1"/>
  <c r="E41" i="21"/>
  <c r="F41" i="21"/>
  <c r="H41" i="21"/>
  <c r="A42" i="21"/>
  <c r="B42" i="21"/>
  <c r="D42" i="21"/>
  <c r="E42" i="21"/>
  <c r="C42" i="21" s="1"/>
  <c r="H42" i="21"/>
  <c r="F42" i="21" s="1"/>
  <c r="A43" i="21"/>
  <c r="B43" i="21"/>
  <c r="D43" i="21"/>
  <c r="C43" i="21" s="1"/>
  <c r="E43" i="21"/>
  <c r="F43" i="21"/>
  <c r="H43" i="21"/>
  <c r="A44" i="21"/>
  <c r="B44" i="21"/>
  <c r="D44" i="21"/>
  <c r="E44" i="21"/>
  <c r="C44" i="21" s="1"/>
  <c r="H44" i="21"/>
  <c r="F44" i="21" s="1"/>
  <c r="A45" i="21"/>
  <c r="B45" i="21"/>
  <c r="D45" i="21"/>
  <c r="C45" i="21" s="1"/>
  <c r="E45" i="21"/>
  <c r="F45" i="21"/>
  <c r="H45" i="21"/>
  <c r="A46" i="21"/>
  <c r="B46" i="21"/>
  <c r="D46" i="21"/>
  <c r="E46" i="21"/>
  <c r="C46" i="21" s="1"/>
  <c r="H46" i="21"/>
  <c r="F46" i="21" s="1"/>
  <c r="A47" i="21"/>
  <c r="B47" i="21"/>
  <c r="D47" i="21"/>
  <c r="C47" i="21" s="1"/>
  <c r="E47" i="21"/>
  <c r="F47" i="21"/>
  <c r="H47" i="21"/>
  <c r="A48" i="21"/>
  <c r="B48" i="21"/>
  <c r="D48" i="21"/>
  <c r="E48" i="21"/>
  <c r="C48" i="21" s="1"/>
  <c r="H48" i="21"/>
  <c r="F48" i="21" s="1"/>
  <c r="A49" i="21"/>
  <c r="B49" i="21"/>
  <c r="D49" i="21"/>
  <c r="C49" i="21" s="1"/>
  <c r="E49" i="21"/>
  <c r="F49" i="21"/>
  <c r="H49" i="21"/>
  <c r="A50" i="21"/>
  <c r="B50" i="21"/>
  <c r="D50" i="21"/>
  <c r="E50" i="21"/>
  <c r="C50" i="21" s="1"/>
  <c r="H50" i="21"/>
  <c r="F50" i="21" s="1"/>
  <c r="A51" i="21"/>
  <c r="B51" i="21"/>
  <c r="D51" i="21"/>
  <c r="C51" i="21" s="1"/>
  <c r="E51" i="21"/>
  <c r="F51" i="21"/>
  <c r="H51" i="21"/>
  <c r="A52" i="21"/>
  <c r="B52" i="21"/>
  <c r="D52" i="21"/>
  <c r="E52" i="21"/>
  <c r="C52" i="21" s="1"/>
  <c r="H52" i="21"/>
  <c r="F52" i="21" s="1"/>
  <c r="A53" i="21"/>
  <c r="B53" i="21"/>
  <c r="D53" i="21"/>
  <c r="C53" i="21" s="1"/>
  <c r="E53" i="21"/>
  <c r="F53" i="21"/>
  <c r="H53" i="21"/>
  <c r="A54" i="21"/>
  <c r="B54" i="21"/>
  <c r="D54" i="21"/>
  <c r="E54" i="21"/>
  <c r="C54" i="21" s="1"/>
  <c r="H54" i="21"/>
  <c r="F54" i="21" s="1"/>
  <c r="A55" i="21"/>
  <c r="B55" i="21"/>
  <c r="D55" i="21"/>
  <c r="C55" i="21" s="1"/>
  <c r="E55" i="21"/>
  <c r="F55" i="21"/>
  <c r="H55" i="21"/>
  <c r="A56" i="21"/>
  <c r="B56" i="21"/>
  <c r="D56" i="21"/>
  <c r="E56" i="21"/>
  <c r="C56" i="21" s="1"/>
  <c r="H56" i="21"/>
  <c r="F56" i="21" s="1"/>
  <c r="A57" i="21"/>
  <c r="B57" i="21"/>
  <c r="D57" i="21"/>
  <c r="C57" i="21" s="1"/>
  <c r="E57" i="21"/>
  <c r="F57" i="21"/>
  <c r="H57" i="21"/>
  <c r="A58" i="21"/>
  <c r="B58" i="21"/>
  <c r="D58" i="21"/>
  <c r="E58" i="21"/>
  <c r="C58" i="21" s="1"/>
  <c r="H58" i="21"/>
  <c r="F58" i="21" s="1"/>
  <c r="A59" i="21"/>
  <c r="B59" i="21"/>
  <c r="D59" i="21"/>
  <c r="C59" i="21" s="1"/>
  <c r="E59" i="21"/>
  <c r="F59" i="21"/>
  <c r="H59" i="21"/>
  <c r="A60" i="21"/>
  <c r="B60" i="21"/>
  <c r="D60" i="21"/>
  <c r="E60" i="21"/>
  <c r="C60" i="21" s="1"/>
  <c r="H60" i="21"/>
  <c r="F60" i="21" s="1"/>
  <c r="A61" i="21"/>
  <c r="B61" i="21"/>
  <c r="D61" i="21"/>
  <c r="C61" i="21" s="1"/>
  <c r="E61" i="21"/>
  <c r="F61" i="21"/>
  <c r="H61" i="21"/>
  <c r="A62" i="21"/>
  <c r="B62" i="21"/>
  <c r="D62" i="21"/>
  <c r="E62" i="21"/>
  <c r="C62" i="21" s="1"/>
  <c r="H62" i="21"/>
  <c r="F62" i="21" s="1"/>
  <c r="A63" i="21"/>
  <c r="B63" i="21"/>
  <c r="D63" i="21"/>
  <c r="C63" i="21" s="1"/>
  <c r="E63" i="21"/>
  <c r="F63" i="21"/>
  <c r="H63" i="21"/>
  <c r="A64" i="21"/>
  <c r="B64" i="21"/>
  <c r="D64" i="21"/>
  <c r="E64" i="21"/>
  <c r="C64" i="21" s="1"/>
  <c r="H64" i="21"/>
  <c r="F64" i="21" s="1"/>
  <c r="A65" i="21"/>
  <c r="B65" i="21"/>
  <c r="D65" i="21"/>
  <c r="C65" i="21" s="1"/>
  <c r="E65" i="21"/>
  <c r="F65" i="21"/>
  <c r="H65" i="21"/>
  <c r="A66" i="21"/>
  <c r="B66" i="21"/>
  <c r="D66" i="21"/>
  <c r="E66" i="21"/>
  <c r="C66" i="21" s="1"/>
  <c r="H66" i="21"/>
  <c r="F66" i="21" s="1"/>
  <c r="A67" i="21"/>
  <c r="B67" i="21"/>
  <c r="D67" i="21"/>
  <c r="C67" i="21" s="1"/>
  <c r="E67" i="21"/>
  <c r="F67" i="21"/>
  <c r="H67" i="21"/>
  <c r="A68" i="21"/>
  <c r="B68" i="21"/>
  <c r="D68" i="21"/>
  <c r="E68" i="21"/>
  <c r="C68" i="21" s="1"/>
  <c r="H68" i="21"/>
  <c r="F68" i="21" s="1"/>
  <c r="A69" i="21"/>
  <c r="B69" i="21"/>
  <c r="D69" i="21"/>
  <c r="C69" i="21" s="1"/>
  <c r="E69" i="21"/>
  <c r="F69" i="21"/>
  <c r="H69" i="21"/>
  <c r="A70" i="21"/>
  <c r="B70" i="21"/>
  <c r="D70" i="21"/>
  <c r="E70" i="21"/>
  <c r="C70" i="21" s="1"/>
  <c r="H70" i="21"/>
  <c r="F70" i="21" s="1"/>
  <c r="A71" i="21"/>
  <c r="B71" i="21"/>
  <c r="D71" i="21"/>
  <c r="C71" i="21" s="1"/>
  <c r="E71" i="21"/>
  <c r="F71" i="21"/>
  <c r="H71" i="21"/>
  <c r="A72" i="21"/>
  <c r="B72" i="21"/>
  <c r="D72" i="21"/>
  <c r="E72" i="21"/>
  <c r="C72" i="21" s="1"/>
  <c r="H72" i="21"/>
  <c r="F72" i="21" s="1"/>
  <c r="A73" i="21"/>
  <c r="B73" i="21"/>
  <c r="D73" i="21"/>
  <c r="C73" i="21" s="1"/>
  <c r="E73" i="21"/>
  <c r="F73" i="21"/>
  <c r="H73" i="21"/>
  <c r="H80" i="15" l="1"/>
  <c r="G80" i="15"/>
  <c r="E80" i="15"/>
  <c r="E79" i="15"/>
  <c r="E78" i="15"/>
  <c r="E77" i="15"/>
  <c r="D80" i="15"/>
  <c r="D79" i="15"/>
  <c r="D78" i="15"/>
  <c r="D77" i="15"/>
  <c r="C80" i="15"/>
  <c r="C79" i="15"/>
  <c r="C78" i="15"/>
  <c r="I72"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3" i="15"/>
  <c r="I74" i="15"/>
  <c r="I75" i="15"/>
  <c r="I76" i="15"/>
  <c r="I9" i="15"/>
  <c r="I80" i="15" s="1"/>
  <c r="D22" i="19"/>
  <c r="E10" i="20" l="1"/>
  <c r="M10" i="15" l="1"/>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9" i="15"/>
  <c r="B6" i="3"/>
  <c r="M40" i="3"/>
  <c r="L40" i="3"/>
  <c r="N25" i="3"/>
  <c r="M25" i="3"/>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5" i="5"/>
  <c r="Q4" i="5"/>
  <c r="H4" i="21" s="1"/>
  <c r="F4" i="21" s="1"/>
  <c r="G5" i="2"/>
  <c r="H5" i="21"/>
  <c r="F5" i="21" s="1"/>
  <c r="J4" i="5"/>
  <c r="C82" i="10"/>
  <c r="B82" i="10"/>
  <c r="C81" i="10"/>
  <c r="B81" i="10"/>
  <c r="C80" i="10"/>
  <c r="B80" i="10"/>
  <c r="C79" i="10"/>
  <c r="B79" i="10"/>
  <c r="C78" i="10"/>
  <c r="B78" i="10"/>
  <c r="C77" i="10"/>
  <c r="B77" i="10"/>
  <c r="C76" i="10"/>
  <c r="B76" i="10"/>
  <c r="C75" i="10"/>
  <c r="B75" i="10"/>
  <c r="C74" i="10"/>
  <c r="B74" i="10"/>
  <c r="C73" i="10"/>
  <c r="B73" i="10"/>
  <c r="N45" i="3"/>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5" i="5"/>
  <c r="N5" i="5" s="1"/>
  <c r="B28" i="20"/>
  <c r="A28" i="20"/>
  <c r="F16" i="20"/>
  <c r="C22" i="19"/>
  <c r="E8" i="19"/>
  <c r="J73" i="5"/>
  <c r="N73" i="5" s="1"/>
  <c r="J72" i="5"/>
  <c r="K72" i="5" s="1"/>
  <c r="J71" i="5"/>
  <c r="N71" i="5" s="1"/>
  <c r="J70" i="5"/>
  <c r="N70" i="5" s="1"/>
  <c r="J69" i="5"/>
  <c r="N69" i="5" s="1"/>
  <c r="J68" i="5"/>
  <c r="N68" i="5" s="1"/>
  <c r="J67" i="5"/>
  <c r="N67" i="5" s="1"/>
  <c r="J66" i="5"/>
  <c r="N66" i="5" s="1"/>
  <c r="J65" i="5"/>
  <c r="N65" i="5" s="1"/>
  <c r="J64" i="5"/>
  <c r="N64" i="5" s="1"/>
  <c r="J63" i="5"/>
  <c r="N63" i="5" s="1"/>
  <c r="J62" i="5"/>
  <c r="N62" i="5" s="1"/>
  <c r="J61" i="5"/>
  <c r="N61" i="5" s="1"/>
  <c r="J60" i="5"/>
  <c r="J59" i="5"/>
  <c r="N59" i="5" s="1"/>
  <c r="J58" i="5"/>
  <c r="N58" i="5" s="1"/>
  <c r="J57" i="5"/>
  <c r="N57" i="5" s="1"/>
  <c r="J56" i="5"/>
  <c r="N56" i="5" s="1"/>
  <c r="J55" i="5"/>
  <c r="N55" i="5" s="1"/>
  <c r="J54" i="5"/>
  <c r="N54" i="5" s="1"/>
  <c r="J53" i="5"/>
  <c r="N53" i="5" s="1"/>
  <c r="J52" i="5"/>
  <c r="N52" i="5" s="1"/>
  <c r="J51" i="5"/>
  <c r="N51" i="5" s="1"/>
  <c r="J50" i="5"/>
  <c r="N50" i="5" s="1"/>
  <c r="J49" i="5"/>
  <c r="N49" i="5" s="1"/>
  <c r="J48" i="5"/>
  <c r="K48" i="5" s="1"/>
  <c r="J47" i="5"/>
  <c r="N47" i="5" s="1"/>
  <c r="J46" i="5"/>
  <c r="N46" i="5" s="1"/>
  <c r="J45" i="5"/>
  <c r="N45" i="5" s="1"/>
  <c r="J44" i="5"/>
  <c r="N44" i="5" s="1"/>
  <c r="J43" i="5"/>
  <c r="N43" i="5" s="1"/>
  <c r="J42" i="5"/>
  <c r="N42" i="5" s="1"/>
  <c r="J41" i="5"/>
  <c r="N41" i="5" s="1"/>
  <c r="J40" i="5"/>
  <c r="J39" i="5"/>
  <c r="N39" i="5" s="1"/>
  <c r="J38" i="5"/>
  <c r="N38" i="5" s="1"/>
  <c r="J37" i="5"/>
  <c r="N37" i="5" s="1"/>
  <c r="J36" i="5"/>
  <c r="J35" i="5"/>
  <c r="N35" i="5" s="1"/>
  <c r="J34" i="5"/>
  <c r="N34" i="5" s="1"/>
  <c r="J33" i="5"/>
  <c r="N33" i="5" s="1"/>
  <c r="J32" i="5"/>
  <c r="J31" i="5"/>
  <c r="N31" i="5" s="1"/>
  <c r="J30" i="5"/>
  <c r="N30" i="5" s="1"/>
  <c r="J29" i="5"/>
  <c r="N29" i="5" s="1"/>
  <c r="J28" i="5"/>
  <c r="N28" i="5" s="1"/>
  <c r="J27" i="5"/>
  <c r="N27" i="5" s="1"/>
  <c r="J26" i="5"/>
  <c r="N26" i="5" s="1"/>
  <c r="J25" i="5"/>
  <c r="N25" i="5" s="1"/>
  <c r="J24" i="5"/>
  <c r="N24" i="5" s="1"/>
  <c r="J23" i="5"/>
  <c r="N23" i="5" s="1"/>
  <c r="J22" i="5"/>
  <c r="N22" i="5" s="1"/>
  <c r="J21" i="5"/>
  <c r="N21" i="5" s="1"/>
  <c r="J20" i="5"/>
  <c r="N20" i="5" s="1"/>
  <c r="J19" i="5"/>
  <c r="N19" i="5" s="1"/>
  <c r="J18" i="5"/>
  <c r="N18" i="5" s="1"/>
  <c r="J17" i="5"/>
  <c r="N17" i="5" s="1"/>
  <c r="J16" i="5"/>
  <c r="K16" i="5" s="1"/>
  <c r="O16" i="5" s="1"/>
  <c r="P16" i="5" s="1"/>
  <c r="J15" i="5"/>
  <c r="N15" i="5" s="1"/>
  <c r="J14" i="5"/>
  <c r="N14" i="5" s="1"/>
  <c r="J13" i="5"/>
  <c r="N13" i="5" s="1"/>
  <c r="J12" i="5"/>
  <c r="K12" i="5" s="1"/>
  <c r="O12" i="5" s="1"/>
  <c r="P12" i="5" s="1"/>
  <c r="J11" i="5"/>
  <c r="N11" i="5" s="1"/>
  <c r="J10" i="5"/>
  <c r="N10" i="5" s="1"/>
  <c r="J9" i="5"/>
  <c r="N9" i="5" s="1"/>
  <c r="J8" i="5"/>
  <c r="N8" i="5" s="1"/>
  <c r="J7" i="5"/>
  <c r="N7" i="5" s="1"/>
  <c r="J6" i="5"/>
  <c r="N6" i="5" s="1"/>
  <c r="H40" i="3"/>
  <c r="G40" i="3"/>
  <c r="C40" i="3"/>
  <c r="B40" i="3"/>
  <c r="B9" i="14"/>
  <c r="E6" i="14"/>
  <c r="H9" i="14" s="1"/>
  <c r="E7" i="14"/>
  <c r="E8" i="14"/>
  <c r="E4" i="21"/>
  <c r="E5" i="21"/>
  <c r="B5" i="21"/>
  <c r="B4" i="21"/>
  <c r="I74" i="21"/>
  <c r="A14" i="6"/>
  <c r="D8" i="19"/>
  <c r="D7" i="19" s="1"/>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E20" i="2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13" i="10"/>
  <c r="B14" i="10"/>
  <c r="B15" i="10"/>
  <c r="B16" i="10"/>
  <c r="B17" i="10"/>
  <c r="C18"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7" i="10"/>
  <c r="C16" i="10"/>
  <c r="C15" i="10"/>
  <c r="C14" i="10"/>
  <c r="C13" i="10"/>
  <c r="A73" i="5"/>
  <c r="A82" i="10" s="1"/>
  <c r="A72" i="5"/>
  <c r="A71" i="5"/>
  <c r="A74" i="15"/>
  <c r="A70" i="5"/>
  <c r="A69" i="5"/>
  <c r="A72" i="15" s="1"/>
  <c r="A68" i="5"/>
  <c r="A67" i="5"/>
  <c r="A76" i="10"/>
  <c r="A66" i="5"/>
  <c r="A65" i="5"/>
  <c r="A64" i="5"/>
  <c r="A63" i="5"/>
  <c r="A62" i="5"/>
  <c r="A61" i="5"/>
  <c r="A60" i="5"/>
  <c r="A59" i="5"/>
  <c r="A58" i="5"/>
  <c r="A57" i="5"/>
  <c r="A66" i="10" s="1"/>
  <c r="A56" i="5"/>
  <c r="A65" i="10" s="1"/>
  <c r="A55" i="5"/>
  <c r="A54" i="5"/>
  <c r="A53" i="5"/>
  <c r="A52" i="5"/>
  <c r="A57" i="15" s="1"/>
  <c r="A51" i="5"/>
  <c r="A50" i="5"/>
  <c r="A49" i="5"/>
  <c r="A58" i="10" s="1"/>
  <c r="A48" i="5"/>
  <c r="A47" i="5"/>
  <c r="A46" i="5"/>
  <c r="A45" i="5"/>
  <c r="A54" i="10" s="1"/>
  <c r="A44" i="5"/>
  <c r="A43" i="5"/>
  <c r="A52" i="10" s="1"/>
  <c r="A42" i="5"/>
  <c r="A41" i="5"/>
  <c r="A46" i="15" s="1"/>
  <c r="A50" i="10"/>
  <c r="A40" i="5"/>
  <c r="A39" i="5"/>
  <c r="A44" i="15" s="1"/>
  <c r="A38" i="5"/>
  <c r="A37" i="5"/>
  <c r="A46" i="10"/>
  <c r="A36" i="5"/>
  <c r="A35" i="5"/>
  <c r="A44" i="10" s="1"/>
  <c r="A34" i="5"/>
  <c r="A33" i="5"/>
  <c r="A32" i="5"/>
  <c r="A31" i="5"/>
  <c r="A30" i="5"/>
  <c r="A29" i="5"/>
  <c r="A28" i="5"/>
  <c r="A27" i="5"/>
  <c r="A26" i="5"/>
  <c r="A31" i="15" s="1"/>
  <c r="A25" i="5"/>
  <c r="A34" i="10" s="1"/>
  <c r="A24" i="5"/>
  <c r="A33" i="10" s="1"/>
  <c r="A23" i="5"/>
  <c r="A22" i="5"/>
  <c r="A21" i="5"/>
  <c r="A20" i="5"/>
  <c r="A19" i="5"/>
  <c r="A28" i="10" s="1"/>
  <c r="A18" i="5"/>
  <c r="A17" i="5"/>
  <c r="A26" i="10" s="1"/>
  <c r="A16" i="5"/>
  <c r="A15" i="5"/>
  <c r="A14" i="5"/>
  <c r="A13" i="5"/>
  <c r="A22" i="10" s="1"/>
  <c r="A12" i="5"/>
  <c r="A11" i="5"/>
  <c r="A16" i="15" s="1"/>
  <c r="A10" i="5"/>
  <c r="A9" i="5"/>
  <c r="A18" i="10"/>
  <c r="A8" i="5"/>
  <c r="A7" i="5"/>
  <c r="A16" i="10" s="1"/>
  <c r="A6" i="5"/>
  <c r="A5" i="5"/>
  <c r="A5" i="21" s="1"/>
  <c r="A14" i="10"/>
  <c r="A4" i="5"/>
  <c r="A4" i="21" s="1"/>
  <c r="H19" i="2"/>
  <c r="H13" i="2"/>
  <c r="I19" i="2"/>
  <c r="I13" i="2"/>
  <c r="J19" i="2"/>
  <c r="J13" i="2"/>
  <c r="K19" i="2"/>
  <c r="K13" i="2"/>
  <c r="L19" i="2"/>
  <c r="L13" i="2"/>
  <c r="G19" i="2"/>
  <c r="G13" i="2"/>
  <c r="A73" i="15"/>
  <c r="A47" i="15"/>
  <c r="A49" i="15"/>
  <c r="A51" i="15"/>
  <c r="A53" i="15"/>
  <c r="A55" i="15"/>
  <c r="A58" i="15"/>
  <c r="A59" i="15"/>
  <c r="A61" i="15"/>
  <c r="A63" i="15"/>
  <c r="A65" i="15"/>
  <c r="A66" i="15"/>
  <c r="A70" i="15"/>
  <c r="A42" i="15"/>
  <c r="H25" i="3"/>
  <c r="I25" i="3"/>
  <c r="A11" i="15"/>
  <c r="A13" i="15"/>
  <c r="A14" i="15"/>
  <c r="A17" i="15"/>
  <c r="A18" i="15"/>
  <c r="A19" i="15"/>
  <c r="A21" i="15"/>
  <c r="A23" i="15"/>
  <c r="A25" i="15"/>
  <c r="A27" i="15"/>
  <c r="A29" i="15"/>
  <c r="A30" i="15"/>
  <c r="A34" i="15"/>
  <c r="A38" i="15"/>
  <c r="A39" i="15"/>
  <c r="A41" i="15"/>
  <c r="C25" i="3"/>
  <c r="D10" i="19" s="1"/>
  <c r="D25" i="3"/>
  <c r="E10" i="19" s="1"/>
  <c r="A64" i="15"/>
  <c r="A68" i="10"/>
  <c r="A20" i="10"/>
  <c r="A24" i="15"/>
  <c r="A36" i="10"/>
  <c r="A32" i="15"/>
  <c r="A40" i="15"/>
  <c r="A52" i="15"/>
  <c r="A12" i="15"/>
  <c r="A24" i="10"/>
  <c r="A28" i="15"/>
  <c r="A40" i="10"/>
  <c r="A36" i="15"/>
  <c r="A56" i="15"/>
  <c r="A60" i="10"/>
  <c r="A64" i="10"/>
  <c r="A68" i="15"/>
  <c r="A72" i="10"/>
  <c r="A21" i="10"/>
  <c r="A25" i="10"/>
  <c r="A29" i="10"/>
  <c r="A41" i="10"/>
  <c r="A45" i="10"/>
  <c r="A53" i="10"/>
  <c r="A57" i="10"/>
  <c r="A61" i="10"/>
  <c r="A73" i="10"/>
  <c r="A9" i="15"/>
  <c r="A45" i="15"/>
  <c r="A15" i="10"/>
  <c r="A19" i="10"/>
  <c r="A23" i="10"/>
  <c r="A27" i="10"/>
  <c r="A31" i="10"/>
  <c r="A35" i="10"/>
  <c r="A47" i="10"/>
  <c r="A51" i="10"/>
  <c r="A55" i="10"/>
  <c r="A59" i="10"/>
  <c r="A63" i="10"/>
  <c r="A67" i="10"/>
  <c r="A78" i="10"/>
  <c r="A80" i="10"/>
  <c r="A76" i="15"/>
  <c r="K71" i="5"/>
  <c r="O71" i="5" s="1"/>
  <c r="P71" i="5" s="1"/>
  <c r="K67" i="5"/>
  <c r="O67" i="5" s="1"/>
  <c r="P67" i="5" s="1"/>
  <c r="K63" i="5"/>
  <c r="O63" i="5" s="1"/>
  <c r="P63" i="5" s="1"/>
  <c r="K59" i="5"/>
  <c r="O59" i="5" s="1"/>
  <c r="P59" i="5" s="1"/>
  <c r="K55" i="5"/>
  <c r="O55" i="5" s="1"/>
  <c r="P55" i="5" s="1"/>
  <c r="K51" i="5"/>
  <c r="O51" i="5" s="1"/>
  <c r="P51" i="5" s="1"/>
  <c r="K47" i="5"/>
  <c r="O47" i="5" s="1"/>
  <c r="P47" i="5" s="1"/>
  <c r="K43" i="5"/>
  <c r="O43" i="5" s="1"/>
  <c r="P43" i="5" s="1"/>
  <c r="K39" i="5"/>
  <c r="O39" i="5" s="1"/>
  <c r="P39" i="5" s="1"/>
  <c r="K35" i="5"/>
  <c r="O35" i="5" s="1"/>
  <c r="P35" i="5" s="1"/>
  <c r="K27" i="5"/>
  <c r="O27" i="5" s="1"/>
  <c r="K23" i="5"/>
  <c r="O23" i="5" s="1"/>
  <c r="P23" i="5" s="1"/>
  <c r="K11" i="5"/>
  <c r="O11" i="5" s="1"/>
  <c r="P11" i="5" s="1"/>
  <c r="K7" i="5"/>
  <c r="O7" i="5" s="1"/>
  <c r="P7" i="5" s="1"/>
  <c r="K58" i="5"/>
  <c r="O58" i="5" s="1"/>
  <c r="P58" i="5" s="1"/>
  <c r="K46" i="5"/>
  <c r="O46" i="5" s="1"/>
  <c r="P46" i="5" s="1"/>
  <c r="K38" i="5"/>
  <c r="O38" i="5" s="1"/>
  <c r="P38" i="5" s="1"/>
  <c r="K22" i="5"/>
  <c r="O22" i="5" s="1"/>
  <c r="P22" i="5" s="1"/>
  <c r="K6" i="5"/>
  <c r="O6" i="5" s="1"/>
  <c r="P6" i="5" s="1"/>
  <c r="K9" i="5"/>
  <c r="O9" i="5" s="1"/>
  <c r="P9" i="5" s="1"/>
  <c r="K17" i="5"/>
  <c r="O17" i="5" s="1"/>
  <c r="P17" i="5" s="1"/>
  <c r="K25" i="5"/>
  <c r="O25" i="5" s="1"/>
  <c r="K33" i="5"/>
  <c r="O33" i="5" s="1"/>
  <c r="P33" i="5" s="1"/>
  <c r="K41" i="5"/>
  <c r="O41" i="5" s="1"/>
  <c r="P41" i="5" s="1"/>
  <c r="K49" i="5"/>
  <c r="O49" i="5" s="1"/>
  <c r="P49" i="5" s="1"/>
  <c r="K57" i="5"/>
  <c r="O57" i="5" s="1"/>
  <c r="P57" i="5" s="1"/>
  <c r="K65" i="5"/>
  <c r="O65" i="5" s="1"/>
  <c r="P65" i="5" s="1"/>
  <c r="K5" i="5"/>
  <c r="O5" i="5" s="1"/>
  <c r="P5" i="5" s="1"/>
  <c r="K73" i="5"/>
  <c r="O73" i="5" s="1"/>
  <c r="P73" i="5" s="1"/>
  <c r="K13" i="5"/>
  <c r="O13" i="5" s="1"/>
  <c r="P13" i="5" s="1"/>
  <c r="K21" i="5"/>
  <c r="O21" i="5" s="1"/>
  <c r="P21" i="5" s="1"/>
  <c r="K28" i="5"/>
  <c r="K29" i="5"/>
  <c r="O29" i="5" s="1"/>
  <c r="P29" i="5" s="1"/>
  <c r="K37" i="5"/>
  <c r="O37" i="5" s="1"/>
  <c r="P37" i="5" s="1"/>
  <c r="K45" i="5"/>
  <c r="O45" i="5" s="1"/>
  <c r="P45" i="5" s="1"/>
  <c r="K53" i="5"/>
  <c r="O53" i="5" s="1"/>
  <c r="P53" i="5" s="1"/>
  <c r="K61" i="5"/>
  <c r="O61" i="5" s="1"/>
  <c r="P61" i="5" s="1"/>
  <c r="K69" i="5"/>
  <c r="O69" i="5" s="1"/>
  <c r="P69" i="5" s="1"/>
  <c r="F78" i="15" l="1"/>
  <c r="F77" i="15"/>
  <c r="F79" i="15"/>
  <c r="E9" i="19" s="1"/>
  <c r="A38" i="10"/>
  <c r="A42" i="10"/>
  <c r="A48" i="10"/>
  <c r="A70" i="10"/>
  <c r="A74" i="10"/>
  <c r="K64" i="5"/>
  <c r="L64" i="5" s="1"/>
  <c r="K56" i="5"/>
  <c r="K10" i="5"/>
  <c r="O10" i="5" s="1"/>
  <c r="P10" i="5" s="1"/>
  <c r="K26" i="5"/>
  <c r="O26" i="5" s="1"/>
  <c r="P26" i="5" s="1"/>
  <c r="K42" i="5"/>
  <c r="O42" i="5" s="1"/>
  <c r="P42" i="5" s="1"/>
  <c r="K54" i="5"/>
  <c r="O54" i="5" s="1"/>
  <c r="P54" i="5" s="1"/>
  <c r="K62" i="5"/>
  <c r="O62" i="5" s="1"/>
  <c r="P62" i="5" s="1"/>
  <c r="M6" i="3"/>
  <c r="N5" i="3" s="1"/>
  <c r="L21" i="2"/>
  <c r="I21" i="2"/>
  <c r="G21" i="2"/>
  <c r="K21" i="2"/>
  <c r="J21" i="2"/>
  <c r="H21" i="2"/>
  <c r="K14" i="5"/>
  <c r="O14" i="5" s="1"/>
  <c r="P14" i="5" s="1"/>
  <c r="K30" i="5"/>
  <c r="O30" i="5" s="1"/>
  <c r="P30" i="5" s="1"/>
  <c r="L11" i="5"/>
  <c r="M11" i="5" s="1"/>
  <c r="L35" i="5"/>
  <c r="M35" i="5" s="1"/>
  <c r="L51" i="5"/>
  <c r="K70" i="5"/>
  <c r="O70" i="5" s="1"/>
  <c r="P70" i="5" s="1"/>
  <c r="K18" i="5"/>
  <c r="O18" i="5" s="1"/>
  <c r="P18" i="5" s="1"/>
  <c r="K34" i="5"/>
  <c r="O34" i="5" s="1"/>
  <c r="P34" i="5" s="1"/>
  <c r="K50" i="5"/>
  <c r="O50" i="5" s="1"/>
  <c r="P50" i="5" s="1"/>
  <c r="K66" i="5"/>
  <c r="O66" i="5" s="1"/>
  <c r="P66" i="5" s="1"/>
  <c r="K15" i="5"/>
  <c r="O15" i="5" s="1"/>
  <c r="P15" i="5" s="1"/>
  <c r="L7" i="5"/>
  <c r="M7" i="5" s="1"/>
  <c r="L27" i="5"/>
  <c r="M27" i="5" s="1"/>
  <c r="L47" i="5"/>
  <c r="M47" i="5" s="1"/>
  <c r="L59" i="5"/>
  <c r="M59" i="5" s="1"/>
  <c r="L71" i="5"/>
  <c r="M71" i="5" s="1"/>
  <c r="L23" i="5"/>
  <c r="M23" i="5" s="1"/>
  <c r="L39" i="5"/>
  <c r="M39" i="5" s="1"/>
  <c r="L43" i="5"/>
  <c r="M43" i="5" s="1"/>
  <c r="L55" i="5"/>
  <c r="M55" i="5" s="1"/>
  <c r="L13" i="5"/>
  <c r="M13" i="5" s="1"/>
  <c r="L17" i="5"/>
  <c r="L21" i="5"/>
  <c r="M21" i="5" s="1"/>
  <c r="L25" i="5"/>
  <c r="M25" i="5" s="1"/>
  <c r="L29" i="5"/>
  <c r="M29" i="5" s="1"/>
  <c r="L45" i="5"/>
  <c r="M45" i="5" s="1"/>
  <c r="L49" i="5"/>
  <c r="M49" i="5" s="1"/>
  <c r="L53" i="5"/>
  <c r="L57" i="5"/>
  <c r="M57" i="5" s="1"/>
  <c r="L61" i="5"/>
  <c r="L65" i="5"/>
  <c r="M65" i="5" s="1"/>
  <c r="L73" i="5"/>
  <c r="M73" i="5" s="1"/>
  <c r="L5" i="5"/>
  <c r="M5" i="5" s="1"/>
  <c r="I5" i="3"/>
  <c r="G6" i="3" s="1"/>
  <c r="N6" i="3" s="1"/>
  <c r="L37" i="5"/>
  <c r="A54" i="15"/>
  <c r="K19" i="5"/>
  <c r="O19" i="5" s="1"/>
  <c r="P19" i="5" s="1"/>
  <c r="K31" i="5"/>
  <c r="O31" i="5" s="1"/>
  <c r="P31" i="5" s="1"/>
  <c r="A13" i="10"/>
  <c r="A75" i="10"/>
  <c r="A43" i="10"/>
  <c r="A71" i="15"/>
  <c r="A81" i="10"/>
  <c r="A49" i="10"/>
  <c r="A17" i="10"/>
  <c r="A60" i="15"/>
  <c r="A48" i="15"/>
  <c r="A32" i="10"/>
  <c r="A37" i="15"/>
  <c r="A26" i="15"/>
  <c r="A15" i="15"/>
  <c r="A10" i="15"/>
  <c r="A43" i="15"/>
  <c r="A67" i="15"/>
  <c r="A62" i="15"/>
  <c r="A30" i="10"/>
  <c r="A62" i="10"/>
  <c r="A79" i="10"/>
  <c r="A69" i="10"/>
  <c r="A37" i="10"/>
  <c r="A33" i="15"/>
  <c r="A22" i="15"/>
  <c r="A69" i="15"/>
  <c r="E74" i="21"/>
  <c r="O72" i="5"/>
  <c r="P72" i="5" s="1"/>
  <c r="F74" i="21"/>
  <c r="E16" i="20" s="1"/>
  <c r="A71" i="10"/>
  <c r="A39" i="10"/>
  <c r="A77" i="10"/>
  <c r="A20" i="15"/>
  <c r="A56" i="10"/>
  <c r="A35" i="15"/>
  <c r="A50" i="15"/>
  <c r="A75" i="15"/>
  <c r="J9" i="15"/>
  <c r="J80" i="15" s="1"/>
  <c r="D21" i="19" s="1"/>
  <c r="E7" i="19"/>
  <c r="M61" i="5"/>
  <c r="P25" i="5"/>
  <c r="L28" i="5"/>
  <c r="P27" i="5"/>
  <c r="M17" i="5"/>
  <c r="L56" i="5"/>
  <c r="L6" i="5"/>
  <c r="L18" i="5"/>
  <c r="L22" i="5"/>
  <c r="L26" i="5"/>
  <c r="L38" i="5"/>
  <c r="L46" i="5"/>
  <c r="L54" i="5"/>
  <c r="L58" i="5"/>
  <c r="L66" i="5"/>
  <c r="M51" i="5"/>
  <c r="L9" i="5"/>
  <c r="O28" i="5"/>
  <c r="P28" i="5" s="1"/>
  <c r="L69" i="5"/>
  <c r="K52" i="5"/>
  <c r="O52" i="5" s="1"/>
  <c r="P52" i="5" s="1"/>
  <c r="K44" i="5"/>
  <c r="O44" i="5" s="1"/>
  <c r="P44" i="5" s="1"/>
  <c r="K36" i="5"/>
  <c r="O36" i="5" s="1"/>
  <c r="P36" i="5" s="1"/>
  <c r="K20" i="5"/>
  <c r="L20" i="5" s="1"/>
  <c r="L33" i="5"/>
  <c r="K32" i="5"/>
  <c r="O32" i="5" s="1"/>
  <c r="P32" i="5" s="1"/>
  <c r="K24" i="5"/>
  <c r="L24" i="5" s="1"/>
  <c r="L67" i="5"/>
  <c r="K4" i="5"/>
  <c r="O4" i="5" s="1"/>
  <c r="P4" i="5" s="1"/>
  <c r="H74" i="21"/>
  <c r="N4" i="5"/>
  <c r="O48" i="5"/>
  <c r="P48" i="5" s="1"/>
  <c r="O56" i="5"/>
  <c r="P56" i="5" s="1"/>
  <c r="L63" i="5"/>
  <c r="K68" i="5"/>
  <c r="L68" i="5" s="1"/>
  <c r="K60" i="5"/>
  <c r="O60" i="5" s="1"/>
  <c r="P60" i="5" s="1"/>
  <c r="L41" i="5"/>
  <c r="K40" i="5"/>
  <c r="O40" i="5" s="1"/>
  <c r="P40" i="5" s="1"/>
  <c r="K8" i="5"/>
  <c r="O8" i="5" s="1"/>
  <c r="P8" i="5" s="1"/>
  <c r="N12" i="5"/>
  <c r="N16" i="5"/>
  <c r="N32" i="5"/>
  <c r="N36" i="5"/>
  <c r="N40" i="5"/>
  <c r="N48" i="5"/>
  <c r="N60" i="5"/>
  <c r="N72" i="5"/>
  <c r="D9" i="19" l="1"/>
  <c r="D12" i="19" s="1"/>
  <c r="F80" i="15"/>
  <c r="O64" i="5"/>
  <c r="P64" i="5" s="1"/>
  <c r="L70" i="5"/>
  <c r="L62" i="5"/>
  <c r="M62" i="5" s="1"/>
  <c r="R62" i="5" s="1"/>
  <c r="L42" i="5"/>
  <c r="L34" i="5"/>
  <c r="M34" i="5" s="1"/>
  <c r="R34" i="5" s="1"/>
  <c r="L10" i="5"/>
  <c r="L50" i="5"/>
  <c r="M50" i="5" s="1"/>
  <c r="R50" i="5" s="1"/>
  <c r="L15" i="5"/>
  <c r="M15" i="5" s="1"/>
  <c r="L5" i="3"/>
  <c r="C21" i="19"/>
  <c r="C24" i="19" s="1"/>
  <c r="N47" i="3"/>
  <c r="R29" i="5"/>
  <c r="R13" i="5"/>
  <c r="R61" i="5"/>
  <c r="R17" i="5"/>
  <c r="R59" i="5"/>
  <c r="R51" i="5"/>
  <c r="R11" i="5"/>
  <c r="S51" i="5"/>
  <c r="R21" i="5"/>
  <c r="R25" i="5"/>
  <c r="S25" i="5" s="1"/>
  <c r="T25" i="5" s="1"/>
  <c r="R45" i="5"/>
  <c r="R49" i="5"/>
  <c r="S49" i="5" s="1"/>
  <c r="T49" i="5" s="1"/>
  <c r="R57" i="5"/>
  <c r="R65" i="5"/>
  <c r="S65" i="5" s="1"/>
  <c r="T65" i="5" s="1"/>
  <c r="R73" i="5"/>
  <c r="R7" i="5"/>
  <c r="S7" i="5" s="1"/>
  <c r="R15" i="5"/>
  <c r="R23" i="5"/>
  <c r="S23" i="5" s="1"/>
  <c r="T23" i="5" s="1"/>
  <c r="R27" i="5"/>
  <c r="R35" i="5"/>
  <c r="S35" i="5" s="1"/>
  <c r="T35" i="5" s="1"/>
  <c r="R39" i="5"/>
  <c r="S39" i="5" s="1"/>
  <c r="T39" i="5" s="1"/>
  <c r="R43" i="5"/>
  <c r="S43" i="5" s="1"/>
  <c r="T43" i="5" s="1"/>
  <c r="R47" i="5"/>
  <c r="R55" i="5"/>
  <c r="S55" i="5" s="1"/>
  <c r="T55" i="5" s="1"/>
  <c r="R71" i="5"/>
  <c r="S71" i="5" s="1"/>
  <c r="R5" i="5"/>
  <c r="S5" i="5" s="1"/>
  <c r="T5" i="5" s="1"/>
  <c r="D5" i="21" s="1"/>
  <c r="C5" i="21" s="1"/>
  <c r="S29" i="5"/>
  <c r="S13" i="5"/>
  <c r="S21" i="5"/>
  <c r="T21" i="5" s="1"/>
  <c r="S61" i="5"/>
  <c r="T61" i="5" s="1"/>
  <c r="M53" i="5"/>
  <c r="R53" i="5" s="1"/>
  <c r="S53" i="5" s="1"/>
  <c r="T53" i="5" s="1"/>
  <c r="S17" i="5"/>
  <c r="L30" i="5"/>
  <c r="L14" i="5"/>
  <c r="M14" i="5" s="1"/>
  <c r="E12" i="19"/>
  <c r="N46" i="3"/>
  <c r="S45" i="5"/>
  <c r="T45" i="5" s="1"/>
  <c r="S57" i="5"/>
  <c r="T57" i="5" s="1"/>
  <c r="S27" i="5"/>
  <c r="T27" i="5" s="1"/>
  <c r="M37" i="5"/>
  <c r="R37" i="5" s="1"/>
  <c r="O68" i="5"/>
  <c r="P68" i="5" s="1"/>
  <c r="L19" i="5"/>
  <c r="L8" i="5"/>
  <c r="L44" i="5"/>
  <c r="M44" i="5" s="1"/>
  <c r="O20" i="5"/>
  <c r="P20" i="5" s="1"/>
  <c r="L31" i="5"/>
  <c r="M68" i="5"/>
  <c r="S15" i="5"/>
  <c r="T15" i="5" s="1"/>
  <c r="M24" i="5"/>
  <c r="S47" i="5"/>
  <c r="T47" i="5" s="1"/>
  <c r="M20" i="5"/>
  <c r="S11" i="5"/>
  <c r="T11" i="5" s="1"/>
  <c r="L16" i="5"/>
  <c r="M63" i="5"/>
  <c r="R63" i="5" s="1"/>
  <c r="M42" i="5"/>
  <c r="R42" i="5" s="1"/>
  <c r="L60" i="5"/>
  <c r="L32" i="5"/>
  <c r="M66" i="5"/>
  <c r="R66" i="5" s="1"/>
  <c r="M58" i="5"/>
  <c r="R58" i="5" s="1"/>
  <c r="M26" i="5"/>
  <c r="R26" i="5" s="1"/>
  <c r="M18" i="5"/>
  <c r="R18" i="5" s="1"/>
  <c r="M10" i="5"/>
  <c r="R10" i="5" s="1"/>
  <c r="M56" i="5"/>
  <c r="R56" i="5" s="1"/>
  <c r="L52" i="5"/>
  <c r="S59" i="5"/>
  <c r="T59" i="5" s="1"/>
  <c r="L72" i="5"/>
  <c r="L36" i="5"/>
  <c r="L4" i="5"/>
  <c r="T29" i="5"/>
  <c r="L48" i="5"/>
  <c r="M41" i="5"/>
  <c r="R41" i="5" s="1"/>
  <c r="M33" i="5"/>
  <c r="R33" i="5" s="1"/>
  <c r="M46" i="5"/>
  <c r="R46" i="5" s="1"/>
  <c r="M6" i="5"/>
  <c r="R6" i="5" s="1"/>
  <c r="S73" i="5"/>
  <c r="T73" i="5" s="1"/>
  <c r="M28" i="5"/>
  <c r="R28" i="5" s="1"/>
  <c r="L40" i="5"/>
  <c r="L12" i="5"/>
  <c r="M67" i="5"/>
  <c r="R67" i="5" s="1"/>
  <c r="M69" i="5"/>
  <c r="R69" i="5" s="1"/>
  <c r="M9" i="5"/>
  <c r="R9" i="5" s="1"/>
  <c r="M70" i="5"/>
  <c r="R70" i="5" s="1"/>
  <c r="M54" i="5"/>
  <c r="R54" i="5" s="1"/>
  <c r="M38" i="5"/>
  <c r="R38" i="5" s="1"/>
  <c r="M22" i="5"/>
  <c r="R22" i="5" s="1"/>
  <c r="M64" i="5"/>
  <c r="T13" i="5"/>
  <c r="O24" i="5"/>
  <c r="P24" i="5" s="1"/>
  <c r="T51" i="5" l="1"/>
  <c r="T17" i="5"/>
  <c r="N50" i="3"/>
  <c r="E24" i="20" s="1"/>
  <c r="C28" i="19" s="1"/>
  <c r="T7" i="5"/>
  <c r="R64" i="5"/>
  <c r="S64" i="5" s="1"/>
  <c r="T64" i="5" s="1"/>
  <c r="D24" i="19"/>
  <c r="L6" i="3"/>
  <c r="M8" i="5"/>
  <c r="R8" i="5" s="1"/>
  <c r="S8" i="5" s="1"/>
  <c r="T8" i="5" s="1"/>
  <c r="M30" i="5"/>
  <c r="R30" i="5" s="1"/>
  <c r="S30" i="5" s="1"/>
  <c r="T30" i="5" s="1"/>
  <c r="R24" i="5"/>
  <c r="M31" i="5"/>
  <c r="R44" i="5"/>
  <c r="R14" i="5"/>
  <c r="S14" i="5" s="1"/>
  <c r="T14" i="5" s="1"/>
  <c r="R68" i="5"/>
  <c r="R20" i="5"/>
  <c r="S20" i="5" s="1"/>
  <c r="T20" i="5" s="1"/>
  <c r="S24" i="5"/>
  <c r="T24" i="5" s="1"/>
  <c r="T71" i="5"/>
  <c r="S68" i="5"/>
  <c r="T68" i="5" s="1"/>
  <c r="S37" i="5"/>
  <c r="T37" i="5" s="1"/>
  <c r="M19" i="5"/>
  <c r="R19" i="5" s="1"/>
  <c r="S69" i="5"/>
  <c r="T69" i="5" s="1"/>
  <c r="S54" i="5"/>
  <c r="T54" i="5" s="1"/>
  <c r="S70" i="5"/>
  <c r="T70" i="5" s="1"/>
  <c r="S10" i="5"/>
  <c r="T10" i="5" s="1"/>
  <c r="S9" i="5"/>
  <c r="T9" i="5" s="1"/>
  <c r="S26" i="5"/>
  <c r="T26" i="5" s="1"/>
  <c r="S66" i="5"/>
  <c r="T66" i="5" s="1"/>
  <c r="S42" i="5"/>
  <c r="T42" i="5" s="1"/>
  <c r="S50" i="5"/>
  <c r="T50" i="5" s="1"/>
  <c r="S38" i="5"/>
  <c r="T38" i="5" s="1"/>
  <c r="S44" i="5"/>
  <c r="T44" i="5" s="1"/>
  <c r="M40" i="5"/>
  <c r="R40" i="5" s="1"/>
  <c r="M4" i="5"/>
  <c r="R4" i="5" s="1"/>
  <c r="S56" i="5"/>
  <c r="T56" i="5" s="1"/>
  <c r="M60" i="5"/>
  <c r="R60" i="5" s="1"/>
  <c r="M48" i="5"/>
  <c r="R48" i="5" s="1"/>
  <c r="S18" i="5"/>
  <c r="T18" i="5" s="1"/>
  <c r="S22" i="5"/>
  <c r="T22" i="5" s="1"/>
  <c r="S67" i="5"/>
  <c r="T67" i="5" s="1"/>
  <c r="S28" i="5"/>
  <c r="T28" i="5" s="1"/>
  <c r="S6" i="5"/>
  <c r="T6" i="5" s="1"/>
  <c r="S46" i="5"/>
  <c r="T46" i="5" s="1"/>
  <c r="S34" i="5"/>
  <c r="T34" i="5" s="1"/>
  <c r="S41" i="5"/>
  <c r="T41" i="5" s="1"/>
  <c r="M36" i="5"/>
  <c r="R36" i="5" s="1"/>
  <c r="S58" i="5"/>
  <c r="T58" i="5" s="1"/>
  <c r="M16" i="5"/>
  <c r="R16" i="5" s="1"/>
  <c r="S33" i="5"/>
  <c r="T33" i="5" s="1"/>
  <c r="M72" i="5"/>
  <c r="R72" i="5" s="1"/>
  <c r="M52" i="5"/>
  <c r="R52" i="5" s="1"/>
  <c r="S63" i="5"/>
  <c r="T63" i="5" s="1"/>
  <c r="S62" i="5"/>
  <c r="T62" i="5" s="1"/>
  <c r="M12" i="5"/>
  <c r="R12" i="5" s="1"/>
  <c r="M32" i="5"/>
  <c r="R32" i="5" s="1"/>
  <c r="R31" i="5" l="1"/>
  <c r="S31" i="5" s="1"/>
  <c r="T31" i="5" s="1"/>
  <c r="S19" i="5"/>
  <c r="T19" i="5" s="1"/>
  <c r="S72" i="5"/>
  <c r="T72" i="5" s="1"/>
  <c r="S48" i="5"/>
  <c r="T48" i="5" s="1"/>
  <c r="S4" i="5"/>
  <c r="T4" i="5" s="1"/>
  <c r="D4" i="21" s="1"/>
  <c r="S60" i="5"/>
  <c r="T60" i="5" s="1"/>
  <c r="S32" i="5"/>
  <c r="T32" i="5" s="1"/>
  <c r="S40" i="5"/>
  <c r="T40" i="5" s="1"/>
  <c r="S16" i="5"/>
  <c r="T16" i="5" s="1"/>
  <c r="S36" i="5"/>
  <c r="T36" i="5" s="1"/>
  <c r="S52" i="5"/>
  <c r="T52" i="5" s="1"/>
  <c r="S12" i="5"/>
  <c r="T12" i="5" s="1"/>
  <c r="C4" i="21" l="1"/>
  <c r="C74" i="21" s="1"/>
  <c r="E14" i="20" s="1"/>
  <c r="E18" i="20" s="1"/>
  <c r="D74" i="21"/>
</calcChain>
</file>

<file path=xl/sharedStrings.xml><?xml version="1.0" encoding="utf-8"?>
<sst xmlns="http://schemas.openxmlformats.org/spreadsheetml/2006/main" count="634" uniqueCount="292">
  <si>
    <t>Erstmalige historische Anschaffungs-/Herstellungskosten bezogen auf das Anschaffungsjahr
[€]</t>
  </si>
  <si>
    <t>Bezeichnung der
Erweiterungsinvestition</t>
  </si>
  <si>
    <t>Summe
Kapitalkosten zzg. Gewerbesteuer
[in €]</t>
  </si>
  <si>
    <t xml:space="preserve">Erklärung, ob und ggf. welche Anlagegüter mit diesen Maßnahmen teilweise oder ganz ausgetauscht oder ersetzt worden sind </t>
  </si>
  <si>
    <t>Zeitraum der
Leistungs-
erbringung</t>
  </si>
  <si>
    <t>Ja</t>
  </si>
  <si>
    <t>Es handelt sich dabei nicht um einen Austausch alter Anlagegüter</t>
  </si>
  <si>
    <t>Betrag [€]</t>
  </si>
  <si>
    <r>
      <t>versorgte Fläche
(bis maximal Antragszeitpunkt)
[km</t>
    </r>
    <r>
      <rPr>
        <b/>
        <vertAlign val="superscript"/>
        <sz val="10"/>
        <rFont val="Arial"/>
        <family val="2"/>
      </rPr>
      <t>2</t>
    </r>
    <r>
      <rPr>
        <b/>
        <sz val="10"/>
        <rFont val="Arial"/>
        <family val="2"/>
      </rPr>
      <t>]</t>
    </r>
  </si>
  <si>
    <t>potenzielle Anschlusspunkte
[Anzahl]</t>
  </si>
  <si>
    <t>realisierte Anschlusspunkte
(bis maximal Antragszeitpunkt)
[Anzahl]</t>
  </si>
  <si>
    <t>Gewerbesteuerhebesatz</t>
  </si>
  <si>
    <t>Eigenkapital ≤ 40%</t>
  </si>
  <si>
    <t>verzinsliches Fremdkapital und Eigenkapital &gt; 40%</t>
  </si>
  <si>
    <t>unverzinsliches Fremdkapital</t>
  </si>
  <si>
    <t>Finanzierung</t>
  </si>
  <si>
    <t>Netz</t>
  </si>
  <si>
    <t>Bundesland</t>
  </si>
  <si>
    <t>Datum des Übergangs</t>
  </si>
  <si>
    <t>Anschlusspunkte (Gesamtzahl NS)
[Anzahl]</t>
  </si>
  <si>
    <t>Anschlusspunkte (Gesamtzahl MS)
[Anzahl]</t>
  </si>
  <si>
    <t>Anschlusspunkte (Gesamtzahl HS)
[Anzahl]</t>
  </si>
  <si>
    <t>Zeitgleiche Jahreshöchstlast aller Entnahmen aus der Umspannebene (MS/NS)
[kW]</t>
  </si>
  <si>
    <t>Zeitgleiche Jahreshöchstlast aller Entnahmen aus der Umspannebene (HS/MS)
[kW]</t>
  </si>
  <si>
    <r>
      <t>Versorgte Fläche (NS)
[km</t>
    </r>
    <r>
      <rPr>
        <b/>
        <vertAlign val="superscript"/>
        <sz val="10"/>
        <rFont val="Arial"/>
        <family val="2"/>
      </rPr>
      <t>2</t>
    </r>
    <r>
      <rPr>
        <b/>
        <sz val="10"/>
        <rFont val="Arial"/>
        <family val="2"/>
      </rPr>
      <t>]</t>
    </r>
  </si>
  <si>
    <r>
      <t>Geographische Fläche (MS)
[km</t>
    </r>
    <r>
      <rPr>
        <b/>
        <vertAlign val="superscript"/>
        <sz val="10"/>
        <rFont val="Arial"/>
        <family val="2"/>
      </rPr>
      <t>2</t>
    </r>
    <r>
      <rPr>
        <b/>
        <sz val="10"/>
        <rFont val="Arial"/>
        <family val="2"/>
      </rPr>
      <t>]</t>
    </r>
  </si>
  <si>
    <r>
      <t>Geographische Fläche (HS)
[km</t>
    </r>
    <r>
      <rPr>
        <b/>
        <vertAlign val="superscript"/>
        <sz val="10"/>
        <rFont val="Arial"/>
        <family val="2"/>
      </rPr>
      <t>2</t>
    </r>
    <r>
      <rPr>
        <b/>
        <sz val="10"/>
        <rFont val="Arial"/>
        <family val="2"/>
      </rPr>
      <t>]</t>
    </r>
  </si>
  <si>
    <t>Zu Punkt 3: Anzahl der Anschlußpunkte</t>
  </si>
  <si>
    <t xml:space="preserve">Zeitgleiche Jahreshöchstlast aller Entnahmen aus der Umspannebene </t>
  </si>
  <si>
    <t>Gemarkung Nr.</t>
  </si>
  <si>
    <t>Gemarkung Name</t>
  </si>
  <si>
    <t>E. Kosten für Erweiterungsmaßnahmen bis maximal Antragszeitpunkt</t>
  </si>
  <si>
    <t>Auflösungsbetrag Baukosten-
zuschüsse bzw. Netzanschluss-
kostenbeiträge
[in €]</t>
  </si>
  <si>
    <t>Restwert zum 01.01.
des Antragsjahres
[in €]</t>
  </si>
  <si>
    <t>Restwert zum 31.12.
des Antragsjahres
[in €]</t>
  </si>
  <si>
    <t>Erhaltene Baukosten-
zuschüsse bzw. Netzanschluss-
kostenbeiträge
zum 01.01. des Antragsjahres
[in €]</t>
  </si>
  <si>
    <t>Erhaltene Baukosten-
zuschüsse bzw. Netzanschluss-
kostenbeiträge
zum 31.12. des Antragsjahres
[in €]</t>
  </si>
  <si>
    <t>F. Aufstellung der Zusammensetzung der Anschaffungs-/Herstellungskosten (Einzelpositionen)</t>
  </si>
  <si>
    <t>Ergebnisrechnung der LRegB bzw. Verknüpfung der LRegB, die der Netzbetreiber ersetzen kann.</t>
  </si>
  <si>
    <t>Erweiterungsfaktorformel für die Spannungsebenen</t>
  </si>
  <si>
    <t>dabei ist:</t>
  </si>
  <si>
    <t>Hochspannung</t>
  </si>
  <si>
    <t>Mittelspannung</t>
  </si>
  <si>
    <t>Niederspannung</t>
  </si>
  <si>
    <t>Fläche des versorgten Gebietes der Ebene i im Jahr t der jeweiligen Regulierungsperiode</t>
  </si>
  <si>
    <t>Fläche des versorgten Gebietes der Ebene i im Basisjahr</t>
  </si>
  <si>
    <t>Anzahl der Anschlusspunkte in der Ebene i im Jahr t der jeweiligen Regulierungsperiode</t>
  </si>
  <si>
    <t>Anzahl der Anschlusspunkte in der Ebene i im Basisjahr</t>
  </si>
  <si>
    <t>Erweiterungsfaktor
der Ebene i im Jahr t der jeweiligen Regulierungsperiode</t>
  </si>
  <si>
    <t>Gewichtung der Ebene i</t>
  </si>
  <si>
    <t>Erweiterungsfaktorformel für die Umspannebenen</t>
  </si>
  <si>
    <t>Hochspannung/</t>
  </si>
  <si>
    <t>Mittelspannung/</t>
  </si>
  <si>
    <t>Höhe der Last in der Ebene i im Jahr t der jeweiligen Regulierungsperiode</t>
  </si>
  <si>
    <t>Höhe der Last in der Ebene i im Basisjahr</t>
  </si>
  <si>
    <t>gewichteter Erweiterungsfaktor für das Gesamtnetz</t>
  </si>
  <si>
    <r>
      <t>F</t>
    </r>
    <r>
      <rPr>
        <vertAlign val="subscript"/>
        <sz val="10"/>
        <rFont val="Arial"/>
        <family val="2"/>
      </rPr>
      <t>t,i</t>
    </r>
  </si>
  <si>
    <r>
      <t>F</t>
    </r>
    <r>
      <rPr>
        <vertAlign val="subscript"/>
        <sz val="10"/>
        <rFont val="Arial"/>
        <family val="2"/>
      </rPr>
      <t>0,i</t>
    </r>
  </si>
  <si>
    <r>
      <t>AP</t>
    </r>
    <r>
      <rPr>
        <vertAlign val="subscript"/>
        <sz val="10"/>
        <rFont val="Arial"/>
        <family val="2"/>
      </rPr>
      <t>t,i</t>
    </r>
  </si>
  <si>
    <r>
      <t>AP</t>
    </r>
    <r>
      <rPr>
        <vertAlign val="subscript"/>
        <sz val="10"/>
        <rFont val="Arial"/>
        <family val="2"/>
      </rPr>
      <t>0,i</t>
    </r>
  </si>
  <si>
    <r>
      <t>EF</t>
    </r>
    <r>
      <rPr>
        <b/>
        <vertAlign val="subscript"/>
        <sz val="10"/>
        <rFont val="Arial"/>
        <family val="2"/>
      </rPr>
      <t>t, Ebene i</t>
    </r>
  </si>
  <si>
    <r>
      <t>L</t>
    </r>
    <r>
      <rPr>
        <vertAlign val="subscript"/>
        <sz val="10"/>
        <rFont val="Arial"/>
        <family val="2"/>
      </rPr>
      <t>t,i</t>
    </r>
  </si>
  <si>
    <r>
      <t>L</t>
    </r>
    <r>
      <rPr>
        <vertAlign val="subscript"/>
        <sz val="10"/>
        <rFont val="Arial"/>
        <family val="2"/>
      </rPr>
      <t>0,i</t>
    </r>
  </si>
  <si>
    <r>
      <t>EF</t>
    </r>
    <r>
      <rPr>
        <b/>
        <vertAlign val="subscript"/>
        <sz val="10"/>
        <rFont val="Arial"/>
        <family val="2"/>
      </rPr>
      <t>t</t>
    </r>
  </si>
  <si>
    <r>
      <t>EF</t>
    </r>
    <r>
      <rPr>
        <vertAlign val="subscript"/>
        <sz val="15"/>
        <rFont val="Arial"/>
        <family val="2"/>
      </rPr>
      <t>t, Ebene i</t>
    </r>
    <r>
      <rPr>
        <sz val="15"/>
        <rFont val="Arial"/>
        <family val="2"/>
      </rPr>
      <t xml:space="preserve"> = 1 + 1/2 x max ((F</t>
    </r>
    <r>
      <rPr>
        <vertAlign val="subscript"/>
        <sz val="15"/>
        <rFont val="Arial"/>
        <family val="2"/>
      </rPr>
      <t xml:space="preserve">t,i </t>
    </r>
    <r>
      <rPr>
        <sz val="15"/>
        <rFont val="Arial"/>
        <family val="2"/>
      </rPr>
      <t>- F</t>
    </r>
    <r>
      <rPr>
        <vertAlign val="subscript"/>
        <sz val="15"/>
        <rFont val="Arial"/>
        <family val="2"/>
      </rPr>
      <t>0,i</t>
    </r>
    <r>
      <rPr>
        <sz val="15"/>
        <rFont val="Arial"/>
        <family val="2"/>
      </rPr>
      <t>) / F</t>
    </r>
    <r>
      <rPr>
        <vertAlign val="subscript"/>
        <sz val="15"/>
        <rFont val="Arial"/>
        <family val="2"/>
      </rPr>
      <t>0,i</t>
    </r>
    <r>
      <rPr>
        <sz val="15"/>
        <rFont val="Arial"/>
        <family val="2"/>
      </rPr>
      <t>; 0) + 1/2 x max ((AP</t>
    </r>
    <r>
      <rPr>
        <vertAlign val="subscript"/>
        <sz val="15"/>
        <rFont val="Arial"/>
        <family val="2"/>
      </rPr>
      <t>t,i</t>
    </r>
    <r>
      <rPr>
        <sz val="15"/>
        <rFont val="Arial"/>
        <family val="2"/>
      </rPr>
      <t xml:space="preserve"> - AP</t>
    </r>
    <r>
      <rPr>
        <vertAlign val="subscript"/>
        <sz val="15"/>
        <rFont val="Arial"/>
        <family val="2"/>
      </rPr>
      <t>0,i</t>
    </r>
    <r>
      <rPr>
        <sz val="15"/>
        <rFont val="Arial"/>
        <family val="2"/>
      </rPr>
      <t>) / AP</t>
    </r>
    <r>
      <rPr>
        <vertAlign val="subscript"/>
        <sz val="15"/>
        <rFont val="Arial"/>
        <family val="2"/>
      </rPr>
      <t>0,i</t>
    </r>
    <r>
      <rPr>
        <sz val="15"/>
        <rFont val="Arial"/>
        <family val="2"/>
      </rPr>
      <t>; 0)</t>
    </r>
  </si>
  <si>
    <r>
      <t>EF</t>
    </r>
    <r>
      <rPr>
        <vertAlign val="subscript"/>
        <sz val="15"/>
        <rFont val="Arial"/>
        <family val="2"/>
      </rPr>
      <t>t, Ebene i</t>
    </r>
    <r>
      <rPr>
        <sz val="15"/>
        <rFont val="Arial"/>
        <family val="2"/>
      </rPr>
      <t xml:space="preserve"> = 1 + max ((L</t>
    </r>
    <r>
      <rPr>
        <vertAlign val="subscript"/>
        <sz val="15"/>
        <rFont val="Arial"/>
        <family val="2"/>
      </rPr>
      <t xml:space="preserve">t,i </t>
    </r>
    <r>
      <rPr>
        <sz val="15"/>
        <rFont val="Arial"/>
        <family val="2"/>
      </rPr>
      <t>- L</t>
    </r>
    <r>
      <rPr>
        <vertAlign val="subscript"/>
        <sz val="15"/>
        <rFont val="Arial"/>
        <family val="2"/>
      </rPr>
      <t>0,i</t>
    </r>
    <r>
      <rPr>
        <sz val="15"/>
        <rFont val="Arial"/>
        <family val="2"/>
      </rPr>
      <t>) / L</t>
    </r>
    <r>
      <rPr>
        <vertAlign val="subscript"/>
        <sz val="15"/>
        <rFont val="Arial"/>
        <family val="2"/>
      </rPr>
      <t>0,i</t>
    </r>
    <r>
      <rPr>
        <sz val="15"/>
        <rFont val="Arial"/>
        <family val="2"/>
      </rPr>
      <t>; 0)</t>
    </r>
  </si>
  <si>
    <t>(</t>
  </si>
  <si>
    <t>)</t>
  </si>
  <si>
    <t>Gesamtkosten nach Abzug der dauerhaft nicht beeinflussbaren Kosten</t>
  </si>
  <si>
    <t>=</t>
  </si>
  <si>
    <t>Gesamtkosten aller Erweiterungsmaßnahmen nach Abzug der dauerhaft nicht beeinflussbaren Kosten</t>
  </si>
  <si>
    <t>dies entspricht einer Kostenerhöhung von</t>
  </si>
  <si>
    <r>
      <t>ggf. genehmigter Erweiterungsfaktor für das Antragsjahr (EF</t>
    </r>
    <r>
      <rPr>
        <vertAlign val="subscript"/>
        <sz val="10"/>
        <rFont val="Arial"/>
        <family val="2"/>
      </rPr>
      <t>genehmigt,t</t>
    </r>
    <r>
      <rPr>
        <sz val="10"/>
        <rFont val="Arial"/>
        <family val="2"/>
      </rPr>
      <t>)</t>
    </r>
  </si>
  <si>
    <t>H. Änderung der Versorgungsaufgabe in erheblichem Umfang</t>
  </si>
  <si>
    <t>Jahreshöchstlast
HS/MS
(bis maximal Antragszeitpunkt)
[kW]</t>
  </si>
  <si>
    <t>Jahreshöchstlast
MS/NS
(bis maximal Antragszeitpunkt)
[kW]</t>
  </si>
  <si>
    <t>I. Beantragter Erweiterungsfaktor</t>
  </si>
  <si>
    <t>G. Änderung der Versorgungsaufgabe durch die einzelne Erweiterungsmaßnahme</t>
  </si>
  <si>
    <t>D. Angaben zur Gewerbesteuer und zum Mischzinssatz</t>
  </si>
  <si>
    <t>I.5. Gleichzeitigkeitsfaktor</t>
  </si>
  <si>
    <t>Gleichzeitigkeitsfaktor</t>
  </si>
  <si>
    <t>III.5. Gleichzeitigkeitsfaktor</t>
  </si>
  <si>
    <t>Summe Hochspannung</t>
  </si>
  <si>
    <t>Summe Mittelspannung</t>
  </si>
  <si>
    <t>Summe Niederspannung</t>
  </si>
  <si>
    <t>Den o.g. Definitionen zufolge sind – für den rotmarkierten Bereich – folgende Angaben zur Anzahl von Anschlußpunkten zu machen:</t>
  </si>
  <si>
    <t>jährliche Kosten nach StromNEV
[in €]</t>
  </si>
  <si>
    <t>jährliche Kosten nach StromNEV
- davon Kapitalkosten zzg. Gewerbesteuer -
[in €]</t>
  </si>
  <si>
    <t>jährliche Kosten nach StromNEV
- davon Betriebskosten -
[in €]</t>
  </si>
  <si>
    <t>jährliche Kosten nach StromNEV
- davon dauerhaft nicht
 beeinflussbare Kosten und Erlöse -
[in €]</t>
  </si>
  <si>
    <t>dauerhaft nicht beeinflussbare
Kosten und Erlöse
- davon enthaltene Baukostenzuschüsse und Netzanschlusskostenbeiträge -
[in €]</t>
  </si>
  <si>
    <t>dauerhaft nicht beeinflussbare
Kosten und Erlöse
- davon Sonstige -
[in €]</t>
  </si>
  <si>
    <t>E1. Kosten für Erweiterungsmaßnahmen bis maximal Antragszeitpunkt; Zusammenfassung</t>
  </si>
  <si>
    <t>Anlagengruppen gemäß Anlage 1 der StromNEV</t>
  </si>
  <si>
    <t>Anlagengruppen-
nummer</t>
  </si>
  <si>
    <t>Anlagengruppe</t>
  </si>
  <si>
    <t>Untergrenze Nutzungs-
dauer</t>
  </si>
  <si>
    <t>Obergrenze Nutzungs-
dauer</t>
  </si>
  <si>
    <t>Grundstücke</t>
  </si>
  <si>
    <t>Grundstücksanlagen, Bauten für Transportwesen</t>
  </si>
  <si>
    <t>Betriebsgebäude</t>
  </si>
  <si>
    <t>Verwaltungsgebäude</t>
  </si>
  <si>
    <t>Gleisanlagen, Eisenbahnwagen</t>
  </si>
  <si>
    <t>Geschäftsausstattung (ohne EDV, Werkzeuge/Geräte); Vermittlungseinrichtungen</t>
  </si>
  <si>
    <t>Werkzeuge/ Geräte</t>
  </si>
  <si>
    <t>Lagereinrichtung</t>
  </si>
  <si>
    <t>Hardware</t>
  </si>
  <si>
    <t>Software</t>
  </si>
  <si>
    <t>Leichtfahrzeuge</t>
  </si>
  <si>
    <t>Schwerfahrzeuge</t>
  </si>
  <si>
    <t>Freileitungen 110-380kV</t>
  </si>
  <si>
    <t>Kabel 220 kV</t>
  </si>
  <si>
    <t>Kabel 110 kV</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</si>
  <si>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</si>
  <si>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</si>
  <si>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</si>
  <si>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Kabel Mittelspannungsnetz</t>
  </si>
  <si>
    <t>Freileitungen Mittelspannungsnetz</t>
  </si>
  <si>
    <t>Kabel 1 kV</t>
  </si>
  <si>
    <t>Freileitungen 1 kV</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</si>
  <si>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</si>
  <si>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</si>
  <si>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</si>
  <si>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</si>
  <si>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</si>
  <si>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</si>
  <si>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</si>
  <si>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</si>
  <si>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</si>
  <si>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Kabel Abnehmeranschlüsse</t>
  </si>
  <si>
    <t>Freileitungen Abnehmeranschlüsse</t>
  </si>
  <si>
    <t>Ortsnetz-Transformatoren, Kabelverteilerschränke</t>
  </si>
  <si>
    <t>Zähler, Messeinrichtungen, Uhren, TFR-Empfänger</t>
  </si>
  <si>
    <t>Fernsprechleitungen</t>
  </si>
  <si>
    <t>Fahrbare Stromaggregate</t>
  </si>
  <si>
    <t>n.n.</t>
  </si>
  <si>
    <t>Netzanschlusspunkte, die an denen eine Übergabe an benachbarte Netzebenen stattfindet.</t>
  </si>
  <si>
    <t>Anzahl Anschlusspunkte von Letztverbrauchern</t>
  </si>
  <si>
    <t>Anzahl Anschlusspunkte von nachgelagerten fremden Weiterverteilern</t>
  </si>
  <si>
    <t>Anzahl Anschlusspunkte von gleichen fremden Netzebenen</t>
  </si>
  <si>
    <t>Angabe, in welcher Spannungs- bzw. Umspannungsebene die Änderung stattfindet</t>
  </si>
  <si>
    <t>Belegnummer</t>
  </si>
  <si>
    <t>Beispiel</t>
  </si>
  <si>
    <t>Projekt Lerchenäcker</t>
  </si>
  <si>
    <t>Neubaugebiet</t>
  </si>
  <si>
    <t>Musterort</t>
  </si>
  <si>
    <t>Verlegung einer Versorgungsleitung</t>
  </si>
  <si>
    <t>Firma A</t>
  </si>
  <si>
    <t>Firma B</t>
  </si>
  <si>
    <t>Firma C</t>
  </si>
  <si>
    <t>interne Leistungsverrechnung XY</t>
  </si>
  <si>
    <t>interne Leistungsverrechnung Z</t>
  </si>
  <si>
    <t>Gemeinkostenzuschlag</t>
  </si>
  <si>
    <t>-</t>
  </si>
  <si>
    <t>Es ist für jede geltend gemachte Erweiterungsmaßnahme die jeweilige damit verbundene Änderung der Parameter nach § 10 ARegV sowie weitere ergänzende Parameter darzulegen.</t>
  </si>
  <si>
    <t>angesetzte Werte</t>
  </si>
  <si>
    <t>Zinssätze</t>
  </si>
  <si>
    <t>%</t>
  </si>
  <si>
    <t>Summe bzw. Mischzinssatz</t>
  </si>
  <si>
    <t>J. Definitionen</t>
  </si>
  <si>
    <t>Maßnahme abgeschlossen (zum Antragszeitpunkt)?</t>
  </si>
  <si>
    <t>weitere Zeilen einfügbar</t>
  </si>
  <si>
    <t>Kalenderjahr</t>
  </si>
  <si>
    <t>angesetzte ND
[in Jahren]</t>
  </si>
  <si>
    <t>Abschreibung 
[in €]</t>
  </si>
  <si>
    <t>Kapitalverzinsung
[in €]</t>
  </si>
  <si>
    <t>Gewerbesteuer
[in €]</t>
  </si>
  <si>
    <t>Anlagengruppe nach StromNEV
(Anlage 1 zu § 6 Abs. 5 Satz 1)</t>
  </si>
  <si>
    <t>I.4. zeitungleiche Jahreshöchstlast</t>
  </si>
  <si>
    <t>III.4. zeitungleiche Jahreshöchstlast</t>
  </si>
  <si>
    <t>zeitungleiche Jahreshöchstlast aller Entnahmen aus der Umspannebene</t>
  </si>
  <si>
    <t>Zeitungleiche Jahreshöchstlast über alle Entnahmen nach Umspannebenen,
HS/MS, MS/NS</t>
  </si>
  <si>
    <t>Stichtag</t>
  </si>
  <si>
    <t>Abbildung: Prinzipieller Aufbau einer NS-Versorgung, Quelle: VDN</t>
  </si>
  <si>
    <t>Netzübernahme 1</t>
  </si>
  <si>
    <t>Netzübernahme 2</t>
  </si>
  <si>
    <t>2. Beruht die Veränderung der Strukturparameter auf einer Netzübernahme?</t>
  </si>
  <si>
    <t>3. Wurde für die Erweiterungsmaßnahmen ein Antrag für ein Investitionsbudget gestellt?</t>
  </si>
  <si>
    <t>Abgabe von Netzteilen</t>
  </si>
  <si>
    <t>Netzabspaltung 1</t>
  </si>
  <si>
    <t>Netzabspaltung 2</t>
  </si>
  <si>
    <t>Summe Abgabe von Netzteilen</t>
  </si>
  <si>
    <t>Aufnahme von Netzteilen</t>
  </si>
  <si>
    <t>Summe Aufnahme von Netzteilen</t>
  </si>
  <si>
    <t>B. Netzübergang</t>
  </si>
  <si>
    <t>lfd. Nr.</t>
  </si>
  <si>
    <t>Anzahl Anschlusspunkte von nachgelagerten eigenen Netzebenen</t>
  </si>
  <si>
    <t>Summe</t>
  </si>
  <si>
    <t>Betriebskosten
[in €]</t>
  </si>
  <si>
    <t>I. Parameter: Basisjahr (Ist-Werte)</t>
  </si>
  <si>
    <t>Vorhalteleistung
(bis maximal Antragszeitpunkt)
[kW]</t>
  </si>
  <si>
    <t>Vorhalteleistung</t>
  </si>
  <si>
    <t>4. Besteht ein Pachtverhältnis für das Gesamtnetz oder für Netzteile?</t>
  </si>
  <si>
    <t>Beschreibung der Erweiterung</t>
  </si>
  <si>
    <t>Ort der Erweiterung</t>
  </si>
  <si>
    <t>Art der erbrachten Leistung</t>
  </si>
  <si>
    <t>Leistungserbringer/Rechnungssteller</t>
  </si>
  <si>
    <t>Zeitpunkt der
Inbetriebnahme</t>
  </si>
  <si>
    <t>Durch den Netzbetreiber zu befüllende Felder</t>
  </si>
  <si>
    <t>Farblegende:</t>
  </si>
  <si>
    <t>Ansprechpartner:</t>
  </si>
  <si>
    <t>E-Mailadresse des Ansprechpartners:</t>
  </si>
  <si>
    <t>Telefonnummer des Ansprechpartners:</t>
  </si>
  <si>
    <t>C. Parameterangaben</t>
  </si>
  <si>
    <t>Parameter vor Netzübergängen</t>
  </si>
  <si>
    <t>Parameter nach Netzübergängen</t>
  </si>
  <si>
    <t>I.1.  Fläche des versorgten Gebietes:</t>
  </si>
  <si>
    <t>I.3.  Jahreshöchstlast:</t>
  </si>
  <si>
    <t>III.1.  Fläche des versorgten Gebietes:</t>
  </si>
  <si>
    <t>III.3.  Jahreshöchstlast:</t>
  </si>
  <si>
    <t>Parameter</t>
  </si>
  <si>
    <t>I.2. Anzahl der Anschlusspunkte:</t>
  </si>
  <si>
    <t>III.2. Anzahl der Anschlusspunkte:</t>
  </si>
  <si>
    <t xml:space="preserve">A. Allgemeine Informationen Stromnetzbetreiber </t>
  </si>
  <si>
    <t>Firma des Stromnetzbetreibers:</t>
  </si>
  <si>
    <t>bitte wählen</t>
  </si>
  <si>
    <t>Tabelle</t>
  </si>
  <si>
    <t>HS</t>
  </si>
  <si>
    <t>HS/MS</t>
  </si>
  <si>
    <t>MS</t>
  </si>
  <si>
    <t>MS/NS</t>
  </si>
  <si>
    <t>31.12.</t>
  </si>
  <si>
    <t>NS</t>
  </si>
  <si>
    <t>[Stück]</t>
  </si>
  <si>
    <r>
      <t>[km</t>
    </r>
    <r>
      <rPr>
        <vertAlign val="superscript"/>
        <sz val="10"/>
        <rFont val="Arial"/>
        <family val="2"/>
      </rPr>
      <t>2</t>
    </r>
    <r>
      <rPr>
        <sz val="10"/>
        <rFont val="Arial"/>
        <family val="2"/>
      </rPr>
      <t>]</t>
    </r>
  </si>
  <si>
    <t>Versorgte Fläche</t>
  </si>
  <si>
    <t>Geographische Fläche</t>
  </si>
  <si>
    <t>Verfahren:</t>
  </si>
  <si>
    <t>[kW]</t>
  </si>
  <si>
    <t>lfd.Nr.</t>
  </si>
  <si>
    <t>Name der Variablen</t>
  </si>
  <si>
    <t>Definition</t>
  </si>
  <si>
    <t>Zeitgleiche Jahreshöchstlast über alle Entnahmen nach Umspannebenen,
HS/MS, MS/NS</t>
  </si>
  <si>
    <t>Anmerkung:</t>
  </si>
  <si>
    <t>Anzahl Entnahmestellen: 6</t>
  </si>
  <si>
    <t xml:space="preserve">Anzahl Anschlusspunkte von Letztverbrauchern: 1 </t>
  </si>
  <si>
    <t xml:space="preserve">I. Netzbetreiber </t>
  </si>
  <si>
    <t>Versorgte Fläche,
nur NS</t>
  </si>
  <si>
    <t>x</t>
  </si>
  <si>
    <t>Liegt eine Änderung der Versorgungsaufgabe in erheblichem Umfang im Sinne des § 10 Abs. 2 Satz 3 ARegV vor?</t>
  </si>
  <si>
    <t>Installierte Leistung</t>
  </si>
  <si>
    <t>Unter der Vorhalteleistung wird analog der Praxisinformation P2007/16 des BGW die Leistung verstanden, die der tatsächlichen Inanspruchnahme des Netzes in einem Normaljahr durch den Kunden entspricht. Die Vorhalteleistung ist dabei der gemeinsame Leistungsbegriff, der sowohl für die leistungsgemessenen Kunden als auch für die nicht leistungsgemessenen Kunden zu ermitteln ist. Die Vorhalteleistung ist die über einen mehrjährigen Zeitraum gemittelte, tatsächliche aufgetretene, kundenindividuelle Jahreshöchstleistung. Der hier verwendete Begriff der Vorhalteleistung entspricht nicht der Netzauslegungsleistung, die die Basis für die Netzdimensionierung bildet. Die Vorhalteleistung bei nicht leistungsgemessenen Kunden ergibt sich dabei durch die Division der Jahresarbeit durch die Benutzungsstunden.</t>
  </si>
  <si>
    <t>Die installierte Leistung stellt den maximal möglichen Leistungsbedarf eines Ausspeisepunkt dar, der aber in der Regel deutlich über der tatsächlichen Inanspruchnahme durch den Kunden liegt. Daher ist die hier verwendete Vorhalteleistung vom Zahlenwert her in der Regel kleiner als die installierte Leistung eines Ausspeisepunktes.</t>
  </si>
  <si>
    <t>Installierte Leistung
(bis maximal Antragszeitpunkt)
[kW]</t>
  </si>
  <si>
    <t>nur im Regelverfahren relevant:</t>
  </si>
  <si>
    <t>erhobene Baukostenzuschüsse bzw. Netzanschlussbeiträge
(als negativer Wert einzutragen)
[€]</t>
  </si>
  <si>
    <t>€ od. %</t>
  </si>
  <si>
    <t>II. Parameter: Antragszeitpunkt</t>
  </si>
  <si>
    <t>1. Sind seit dem letzten Basisjahr Netzteile durch den Netzbetreiber übernommen oder übertragen worden?</t>
  </si>
  <si>
    <t>bereits im Rahmen der Kostenprüfung hierfür anerkannte (soweit Bescheid noch nicht vorliegt, geltend gemachte) Kosten
[€]</t>
  </si>
  <si>
    <t>bereits im Rahmen der Kostenprüfung hierfür anerkannte (soweit Bescheid noch nicht vorliegt, geltend gemachte) Anlagen im Bau
[€]</t>
  </si>
  <si>
    <t>Aktivierungs-
monat
[MM]</t>
  </si>
  <si>
    <t>Aktivierungs-
jahr
[YYYY]</t>
  </si>
  <si>
    <t>Restnutzungsdauer zum 01.01. des Antragsjahres
[in Jahren]</t>
  </si>
  <si>
    <r>
      <t>jährliche Kosten aller Erweiterungsmaßnahmen nach StromNEV (KAEW</t>
    </r>
    <r>
      <rPr>
        <vertAlign val="subscript"/>
        <sz val="10"/>
        <rFont val="Arial"/>
        <family val="2"/>
      </rPr>
      <t>t-1</t>
    </r>
    <r>
      <rPr>
        <sz val="10"/>
        <rFont val="Arial"/>
        <family val="2"/>
      </rPr>
      <t>)</t>
    </r>
  </si>
  <si>
    <r>
      <t>davon dauerhaft nicht beeinflussbare Kosten und Erlöse (KAEW</t>
    </r>
    <r>
      <rPr>
        <vertAlign val="subscript"/>
        <sz val="10"/>
        <rFont val="Arial"/>
        <family val="2"/>
      </rPr>
      <t>dnb,t-1</t>
    </r>
    <r>
      <rPr>
        <sz val="10"/>
        <rFont val="Arial"/>
        <family val="2"/>
      </rPr>
      <t>)</t>
    </r>
  </si>
  <si>
    <t>III. Parameter: mit mindestens Zweijahresbezug (erleichtertes Verfahren)</t>
  </si>
  <si>
    <t>Der letzte genehmigte Erweiterungsfaktor enthält Erweiterungsmaßnahmen bis einschließlich zum [dd.mm.yyyy] (Stichtag: 30.06. oder 31.12.):</t>
  </si>
  <si>
    <t>Prozentuale Veränderung</t>
  </si>
  <si>
    <t>nachhaltige Veränderung Anschlusspunkte in der Niederspannung</t>
  </si>
  <si>
    <t>nachhaltige Veränderung versorgte Fläche in der Niederspannung</t>
  </si>
  <si>
    <t>nachhaltige Veränderung Jahreshöchstlast in der Mittelspannung/Niederspannung</t>
  </si>
  <si>
    <t>Antragsjahr [yyyy]:</t>
  </si>
  <si>
    <t>Abgabedatum des Erhebungsbogens [dd.mm.yyyy]:</t>
  </si>
  <si>
    <t>Anschlusspunkte bereits durch EEG-Erweiterungs-
faktor berücksichtigt
[Ja/Nein]</t>
  </si>
  <si>
    <t>Erreichen der 1,5% Schwelle</t>
  </si>
  <si>
    <t>Febr. - Mrz. 2014</t>
  </si>
  <si>
    <r>
      <t xml:space="preserve">Netzbetreibernummer bei der LRegB:
</t>
    </r>
    <r>
      <rPr>
        <sz val="8"/>
        <rFont val="Arial"/>
        <family val="2"/>
      </rPr>
      <t>Die Netzbetreibernummer ergibt sich aus dem Aktenzeichen der Festlegung der Erlösobergrenze, der letzte Zifferblock ist die Netzbetreibernummer; z.B. beim Aktenzeichen 1-4455.4-4/123 ist die Nummer 123, die Netzbetreibernummer bei der LRegB.</t>
    </r>
  </si>
  <si>
    <t xml:space="preserve"> -</t>
  </si>
  <si>
    <t>Ausgangsniveau (KAges,t=0)</t>
  </si>
  <si>
    <t xml:space="preserve">Ausgangsniveau (KAges,t=0)
(ohne Hochspannung) </t>
  </si>
  <si>
    <t xml:space="preserve">Dauerhaft nicht beeinflussbare Kosten (KAdnb t=0) </t>
  </si>
  <si>
    <t>Geographische Fläche,
MS</t>
  </si>
  <si>
    <t>Anzahl Anschlusspunkte von Letztverbrauchern getrennt nach Netzebenen,
MS, NS</t>
  </si>
  <si>
    <t>Anzahl Anschlusspunkte von nachgelagerten fremden Weiterverteilern getrennt nach Netzebenen,
MS</t>
  </si>
  <si>
    <t>Anzahl Anschlusspunkte von nachgelagerten eigenen Netzen getrennt nach Netzebenen,
MS</t>
  </si>
  <si>
    <t>Anzahl Anschlusspunkte von gleichen fremden Netzebenen getrennt nach Netzebenen,
MS, NS</t>
  </si>
  <si>
    <t>5. Wurde eine EEG-Erweiterungsfaktorantrag gestellt?</t>
  </si>
  <si>
    <t>Genehmigte Parameter "Hochspannung" aus vorherigen Anträgen</t>
  </si>
  <si>
    <t>Genehmigte Parameter "Mittelspannung" aus vorherigen Anträgen</t>
  </si>
  <si>
    <t>Genehmigte Parameter "Niederspannung" aus vorherigen Anträgen</t>
  </si>
  <si>
    <t>Erhebungsbogen Erweiterungsfaktor 2018 (Strom)</t>
  </si>
  <si>
    <r>
      <rPr>
        <b/>
        <u/>
        <sz val="9"/>
        <rFont val="Arial"/>
        <family val="2"/>
      </rPr>
      <t>Definition zum 31.12.2010:</t>
    </r>
    <r>
      <rPr>
        <sz val="9"/>
        <rFont val="Arial"/>
        <family val="2"/>
      </rPr>
      <t xml:space="preserve">
Geographische Fläche bezeichnet diejenige Gesamtfläche, über die sich die jeweiligen Netzebene erstreckt. Bei der Ermittlung der geographischen Fläche ist auf die Statistik der Statistischen Landesämter zurückzugreifen. Wird eine Gemeinde von mehreren Netzbetreibern versorgt, sind lediglich die entsprechenden Flächenanteile zu berücksichtigen und anzugeben.
</t>
    </r>
    <r>
      <rPr>
        <b/>
        <u/>
        <sz val="9"/>
        <rFont val="Arial"/>
        <family val="2"/>
      </rPr>
      <t>Definition am 31.12.2016:</t>
    </r>
    <r>
      <rPr>
        <sz val="9"/>
        <rFont val="Arial"/>
        <family val="2"/>
      </rPr>
      <t xml:space="preserve">
Die geographische Fläche der Versorgung ist diejenige Gemeindefläche, die aus der entsprechenden Netzebene versorgt wird. Dabei sind Flächen nachgelagerter fremder Netzbetreiber, die durch den Netzbetreiber versorgt werden, zu berücksichtigen. Bei der Ermittlung der geographischen Fläche der Versorgung ist auf die Statistik der Statistischen Landesämter zurückzugreifen. Wird eine Gemeinde von mehreren Netzbetreibern versorgt, sind lediglich die entsprechenden Flächenanteile zu berücksichtigen und anzugeben. Gemeindefreie Gebiete (abgegrenzte Gebiete, die keiner Gemeinde zuzuordnen sind und meist unbewohnt sind) sind zu berücksichtigen.</t>
    </r>
  </si>
  <si>
    <r>
      <t xml:space="preserve">Die Bezeichnung „zeitungleich“ zielt ab auf eine </t>
    </r>
    <r>
      <rPr>
        <b/>
        <sz val="9"/>
        <rFont val="Arial"/>
        <family val="2"/>
      </rPr>
      <t>Zeitraumbetrachtung</t>
    </r>
    <r>
      <rPr>
        <sz val="9"/>
        <rFont val="Arial"/>
        <family val="2"/>
      </rPr>
      <t xml:space="preserve"> (im Gegensatz zu der Zeitpunktbetrachtung im Falle der „zeitgleichen Jahreshöchstleistung“). Es werden die jeweiligen Jahreshöchstleistungen aller betrachteten Entnahmen addiert, ohne Berücksichtigung des Zeitpunkts des Auftretens der jeweiligen Höchstwerte. 
Die maximale zeitungleiche Leistung ist die Summe der Leistungswerte aller Abgaben aus einem Stromversorgungsnetz. Die maximale zeitungleiche Leistung ist energetisch in Kilowattstunden (kWh/h) anzugeben. Bei ihrer Angabe sind auch solche Kunden einzubeziehen, deren Abnahme aufgrund individuell kalkulierter Netzentgelte abgerechnet wird.
Zur Ermittlung sind, soweit vorhanden, Messwerte heranzuziehen; sofern keine Leistungsmessung vorliegt, ist die Vorhalteleistung anzusetzen. Verfahren zur Bildung von Messersatzwerten sind zu dokumentieren</t>
    </r>
  </si>
  <si>
    <r>
      <rPr>
        <b/>
        <u/>
        <sz val="9"/>
        <rFont val="Arial"/>
        <family val="2"/>
      </rPr>
      <t xml:space="preserve">Definition zum 31.12.2010:
</t>
    </r>
    <r>
      <rPr>
        <sz val="9"/>
        <rFont val="Arial"/>
        <family val="2"/>
      </rPr>
      <t xml:space="preserve">Versorgte Fläche bezeichnet diejenige Fläche innerhalb des erschlossenen Gebiets, die über das Stromversorgungsnetz versorgt wird und auf der amtlichen </t>
    </r>
    <r>
      <rPr>
        <b/>
        <sz val="9"/>
        <rFont val="Arial"/>
        <family val="2"/>
      </rPr>
      <t>Statistik zur Bodenfläche nach Art der tatsächlichen Nutzung</t>
    </r>
    <r>
      <rPr>
        <sz val="9"/>
        <rFont val="Arial"/>
        <family val="2"/>
      </rPr>
      <t xml:space="preserve"> der Statistischen Landesämter beruht. Als versorgte Fläche wird insoweit die bebaute Fläche („Gebäude und Freiflächen (nur bebaute Fläche)“; Flächenschlüssel 100/200) sowie Straßen, Wege und Plätze (Flächenschlüssel 510/520/530) verstanden. Wird eine Gemeinde von mehreren Netzbetreibern versorgt, sind lediglich die entsprechenden Flächenanteile zu berücksichtigen und anzugeben.
</t>
    </r>
    <r>
      <rPr>
        <b/>
        <u/>
        <sz val="9"/>
        <rFont val="Arial"/>
        <family val="2"/>
      </rPr>
      <t>Definition am 31.12.2016:</t>
    </r>
    <r>
      <rPr>
        <sz val="9"/>
        <rFont val="Arial"/>
        <family val="2"/>
      </rPr>
      <t xml:space="preserve">
Die versorgte Fläche bezeichnet diejenige Fläche innerhalb des erschlossenen Gebiets, die über das Stromversorgungsnetz versorgt wird. Als versorgte Fläche wird insoweit die Summe der folgenden Nutzungsartengruppen gemäß des Kataloges der tatsächlichen Nutzungsarten im Liegenschaftskataster und ihrer Begriffsbestimmungen (Nutzungsartenkatalog) verstanden:
     1. 11000 Wohnbaufläche
     2. 12000 Industrie- und Gewerbefläche
     3. 16000 Fläche gemischter Nutzung
     4. 17000 Fläche besonderer funktionaler Prägung
     5. 18000 Sport-, Freizeit- und Erholungsfläche
     5.1 Abzüglich 18400 Grünanlage
     6. 21000 Straßenverkehr
     7. 22000 Weg
     8. 23000 Platz
Wird eine Gemeinde von mehreren Netzbetreibern versorgt, sind lediglich die ent-sprechenden Flächenanteile zu berücksichtigen und anzugeben. Gemeindefreie Gebiete (abgegrenzte Gebiete, die keiner Gemeinde zuzuordnen sind und meist un-bewohnt sind) sind zu berücksichtigen.</t>
    </r>
  </si>
  <si>
    <r>
      <rPr>
        <b/>
        <u/>
        <sz val="9"/>
        <rFont val="Arial"/>
        <family val="2"/>
      </rPr>
      <t>Definition zum 31.12.2010:</t>
    </r>
    <r>
      <rPr>
        <sz val="9"/>
        <rFont val="Arial"/>
        <family val="2"/>
      </rPr>
      <t xml:space="preserve">
Netzanschlusspunkte, an denen eine Übergabe an Letztverbraucher und Objekt- und Arealnetze stattfindet. Dies umfasst auch kundeneigene Stationen und Umspannstationen.
Anschlusspunkte in der Niederspannung sind die Hausanschlüsse. (siehe auch Grafik unten)
Eine einzelne Straßenlaterne bildet aber keinen eigenen Anschlusspunkt im Sinne dieser Definition, sondern es sind "Abschnitte" zu bilden, die verknüpft mit Messstellen geeignet sind, als Anschlusspunkt angesehen zu werden. Sofern Straßenlaternen als Anschlusspunkt(e) im Antrag enthalten sind (in der Basis und/oder Erweiterung) ist dies darzulegen und eine ggf. vorgenommene Abschnittsbildung nachvollziehbar darzulegen.
</t>
    </r>
    <r>
      <rPr>
        <b/>
        <u/>
        <sz val="9"/>
        <rFont val="Arial"/>
        <family val="2"/>
      </rPr>
      <t>Definition zum 31.12.2016:</t>
    </r>
    <r>
      <rPr>
        <sz val="9"/>
        <rFont val="Arial"/>
        <family val="2"/>
      </rPr>
      <t xml:space="preserve">
</t>
    </r>
    <r>
      <rPr>
        <b/>
        <sz val="9"/>
        <rFont val="Arial"/>
        <family val="2"/>
      </rPr>
      <t>Anschlusspunkte Netzebenen</t>
    </r>
    <r>
      <rPr>
        <sz val="9"/>
        <rFont val="Arial"/>
        <family val="2"/>
      </rPr>
      <t xml:space="preserve">
Bei Anschlusspunkten, an denen eine Übergabe an eine direkt nachgelagerte Umspannebene eines fremden Netzbetreibers stattfindet, ist die Station als Anschlusspunkt zugrunde zu legen. Eine Station ist dabei genau ein Punkt, an dem die nachgelagerte Umspannebene des fremden Netzbetreibers angeschlossen ist. Eine Station kann auf mehreren Netzebenen als Anschlusspunkt erfasst werden, wenn beispielsweise in einer Station eine Umspannung von Hoch- zu Mittelspannung und Mittel- zu Niederspannung erfolgt. Dann ist jeweils ein Anschlusspunkt in der Hoch- und Mittelspannung zu zählen. Anschlusspunkte an geschlossene Verteilernetze gemäß § 110 Abs. 2 EnWG, sind nur bei der Anzahl von Anschlusspunkten an Letztverbraucher zu berücksichtigen.
</t>
    </r>
    <r>
      <rPr>
        <b/>
        <sz val="9"/>
        <rFont val="Arial"/>
        <family val="2"/>
      </rPr>
      <t>Anschlusspunkte Umspannebenen</t>
    </r>
    <r>
      <rPr>
        <sz val="9"/>
        <rFont val="Arial"/>
        <family val="2"/>
      </rPr>
      <t xml:space="preserve">
Bei Anschlusspunkten, an denen eine Übergabe an eine direkt nachgelagerte Netzebene eines fremden Netzbetreibers stattfindet, sind die Netzabgänge von der Sammelschiene in diese nachgelagerte Netzebene als Anschlusspunkte anzugeben. Ein Netzabgang (Phasen L1+L2+L3 = 1 Netzabgang) ist dabei genau ein Punkt, an dem die nachgelagerte Netzebene des fremden Netzbetreibers angeschlossen ist. Somit ist je Netzabgang (Phasen L1+L2+L3 = 1 Netzabgang) an dem eine nachgelagerte Netzebene eines fremden Netzbetreibers angeschlossen ist, ein Anschlusspunkt anzugeben. Reserveanschlüsse (Phasen L1+L2+L3 = 1 Netzabgang) sind ebenfalls zu berücksichtigen. Anschlusspunkte an geschlossene Verteilernetze gemäß § 110 Abs. 2 EnWG, sind nur bei der Anzahl von Anschlusspunkten an Letztverbraucher zu berücksichtigen.
Die Anschlusspunkte von nachgelagerten fremden Netzbetreibern, die über singuläre Betriebsmittel angeschlossen sind, sollen in der Spannungsebene berücksichtigt werden, in der sie technisch angeschlossen sind.</t>
    </r>
  </si>
  <si>
    <r>
      <rPr>
        <b/>
        <u/>
        <sz val="9"/>
        <rFont val="Arial"/>
        <family val="2"/>
      </rPr>
      <t>Definition um 31.12.2010:</t>
    </r>
    <r>
      <rPr>
        <sz val="9"/>
        <rFont val="Arial"/>
        <family val="2"/>
      </rPr>
      <t xml:space="preserve">
Netzanschlusspunkte, an denen eine Übergabe an fremde nachgelagerte Netzebenen stattfindet. Dies umfasst auch Stationen und Umspannstationen der Weiterverteiler.
</t>
    </r>
    <r>
      <rPr>
        <b/>
        <u/>
        <sz val="9"/>
        <rFont val="Arial"/>
        <family val="2"/>
      </rPr>
      <t>Definition am 31.12.2016:</t>
    </r>
    <r>
      <rPr>
        <sz val="9"/>
        <rFont val="Arial"/>
        <family val="2"/>
      </rPr>
      <t xml:space="preserve">
Bei Anschlusspunkten, an denen eine Übergabe an eine direkt nachgelagerte Umspannebene eines fremden Netzbetreibers stattfindet, ist die Station als Anschlusspunkt zugrunde zu legen. Eine Station ist dabei genau ein Punkt, an dem die nachgelagerte Umspannebene des fremden Netzbetreibers angeschlossen ist. Eine Station kann auf mehreren Netzebenen als Anschlusspunkt erfasst werden, wenn beispielsweise in einer Station eine Umspannung von Hoch- zu Mittelspannung und Mittel- zu Niederspannung erfolgt. Dann ist jeweils ein Anschlusspunkt in der Hoch- und Mittelspannung zu zählen. Anschlusspunkte an geschlossene Verteilernetze gemäß § 110 Abs. 2 EnWG, sind nur bei der Anzahl von Anschlusspunkten an Letztverbraucher zu berücksichtigen.</t>
    </r>
    <r>
      <rPr>
        <b/>
        <sz val="9"/>
        <rFont val="Arial"/>
        <family val="2"/>
      </rPr>
      <t/>
    </r>
  </si>
  <si>
    <r>
      <rPr>
        <b/>
        <u/>
        <sz val="9"/>
        <rFont val="Arial"/>
        <family val="2"/>
      </rPr>
      <t>Definition zum 31.12.2010:</t>
    </r>
    <r>
      <rPr>
        <sz val="9"/>
        <rFont val="Arial"/>
        <family val="2"/>
      </rPr>
      <t xml:space="preserve">
Netzanschlusspunkte, an denen eine Übergabe an eigene nachgelagerte, Netzebenen stattfindet.
</t>
    </r>
    <r>
      <rPr>
        <b/>
        <u/>
        <sz val="9"/>
        <rFont val="Arial"/>
        <family val="2"/>
      </rPr>
      <t>Definition am 31.12.2016:</t>
    </r>
    <r>
      <rPr>
        <sz val="9"/>
        <rFont val="Arial"/>
        <family val="2"/>
      </rPr>
      <t xml:space="preserve">
Bei Anschlusspunkten, an denen eine Übergabe an eine direkt nachgelagerte eigene Umspannebene stattfindet, ist die Station als Anschlusspunkt zugrunde zu legen. Eine Station ist dabei genau ein Punkt, an dem die nachgelagerte eigene Umspannebene angeschlossen ist. Eine Station kann auf mehreren Netzebenen als Anschlusspunkt erfasst werden, wenn beispielsweise in einer Station eine Umspannung von Hoch- zu Mittelspannung und Mittel- zu Niederspannung erfolgt. Dann ist jeweils ein Anschlusspunkt in der Hoch- und Mittelspannung zu zählen.
Stationen mit eigenen Netzkuppeltransformatoren, die zwei eigene gleiche Netzebenen (z. B. Mittelspannungsebene 20 kV/ 10 kV) miteinander verbinden, sind ebenfalls mit zu erfassen. Eine Station ist dabei genau ein Punkt.</t>
    </r>
  </si>
  <si>
    <r>
      <rPr>
        <b/>
        <u/>
        <sz val="9"/>
        <rFont val="Arial"/>
        <family val="2"/>
      </rPr>
      <t>Definition zum 31.12.2010:</t>
    </r>
    <r>
      <rPr>
        <sz val="9"/>
        <rFont val="Arial"/>
        <family val="2"/>
      </rPr>
      <t xml:space="preserve">
Höchste zeitgleiche Summe der viertelstündlichen Leistungswerte aller Entnahmen aus einer Umspannebene. 
Entnahmen sind Abgaben an Letztverbraucher, Objekt- und Arealnetze, Weiterverteiler und - die Niederspannungsebene ausgenommen - an die nachgelagerte Netz- und Umspannebene. Die Zeitgleichheit ist bezogen auf die jeweilige Umspannebene, d. h. die Höchstwerte können in den einzelnen Umspannebenen zu unterschiedlichen Zeitpunkten auftreten.
</t>
    </r>
    <r>
      <rPr>
        <b/>
        <u/>
        <sz val="9"/>
        <rFont val="Arial"/>
        <family val="2"/>
      </rPr>
      <t>Definition am 31.12.2016:</t>
    </r>
    <r>
      <rPr>
        <sz val="9"/>
        <rFont val="Arial"/>
        <family val="2"/>
      </rPr>
      <t xml:space="preserve">
Höchste zeitgleiche Summe aller Entnahmen (ohne Netzverluste) aus einer Netz- oder Umspannebene. 
Entnahmen sind Abgaben an Letztverbraucher, geschlossene Verteilernetze, Weiterverteiler und an die nachgelagerte Netz- und Umspannebene. Die Zeitgleichheit ist bezogen auf die jeweilige Netz- und Umspannebene, d. h. die Höchstwerte können in den einzelnen Netz- oder Umspannebenen zu unterschiedlichen Zeitpunkten auftreten.
Liegen gemessene Werte für die Ermittlung der zeitgleichen Jahreshöchstlast nicht vollständig vor, ist eine sachgerechte Näherung vorzunehmen. Für Letztverbraucher, bei deren Stromlieferung im Niederspannungsnetz gemäß § 12 Abs. 1 StromNZV vereinfachte Verfahren (Standardlastprofil) angewendet werden, ist der tatsächliche viertelstundenscharfe Lastverlauf (Restlastkurve bzw. die Summe aus der Abgabe nach synthetischen Lastprofilen und dem Differenzbilanzkreis, ggf. abzüglich der Entnahmen nach Standardlastprofil in höheren Netz- und Umspannebenen) anzuwenden. Für Letztverbraucher in Netz- und Umspannebenen oberhalb der Niederspannung, bei deren Belieferung gemäß § 12 Abs. 1 StromNZV vereinfachte Verfahren (Standardlastprofil) angewendet werden, ist das Standardlastprofil in Ansatz zu bringen.</t>
    </r>
  </si>
  <si>
    <t>Nein</t>
  </si>
  <si>
    <t>LRegB BW - 31.05.2017</t>
  </si>
  <si>
    <t>Gesamtsumme (inkl. genehmigte Parameter)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</si>
</sst>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 _€_-;\-* #,##0.00\ _€_-;_-* &quot;-&quot;??\ _€_-;_-@_-"/>
    <numFmt numFmtId="164" formatCode="_([$€]* #,##0.00_);_([$€]* \(#,##0.00\);_([$€]* &quot;-&quot;??_);_(@_)"/>
    <numFmt numFmtId="165" formatCode="#,##0.0000"/>
    <numFmt numFmtId="166" formatCode="0.0000"/>
    <numFmt numFmtId="167" formatCode="#,##0.0000_ ;\-#,##0.0000\ "/>
    <numFmt numFmtId="168" formatCode="0.0000%"/>
    <numFmt numFmtId="169" formatCode="#,##0.000000"/>
    <numFmt numFmtId="170" formatCode="dd/mm/yyyy;@"/>
    <numFmt numFmtId="171" formatCode="d/m/yyyy;@"/>
    <numFmt numFmtId="172" formatCode="dd/mm"/>
  </numFmts>
  <fonts count="38" x14ac:knownFonts="1">
    <font>
      <sz val="10"/>
      <name val="Arial"/>
    </font>
    <font>
      <sz val="10"/>
      <name val="Arial"/>
      <family val="2"/>
    </font>
    <font>
      <sz val="11"/>
      <name val="Arial"/>
      <family val="2"/>
    </font>
    <font>
      <b/>
      <sz val="12"/>
      <name val="Arial"/>
      <family val="2"/>
    </font>
    <font>
      <sz val="10"/>
      <name val="Arial"/>
      <family val="2"/>
    </font>
    <font>
      <b/>
      <sz val="10"/>
      <name val="Arial"/>
      <family val="2"/>
    </font>
    <font>
      <b/>
      <sz val="14"/>
      <name val="Arial"/>
      <family val="2"/>
    </font>
    <font>
      <sz val="8"/>
      <name val="Arial"/>
      <family val="2"/>
    </font>
    <font>
      <b/>
      <sz val="11"/>
      <name val="Arial"/>
      <family val="2"/>
    </font>
    <font>
      <sz val="9"/>
      <name val="Arial"/>
      <family val="2"/>
    </font>
    <font>
      <vertAlign val="superscript"/>
      <sz val="10"/>
      <name val="Arial"/>
      <family val="2"/>
    </font>
    <font>
      <sz val="12"/>
      <name val="Arial"/>
      <family val="2"/>
    </font>
    <font>
      <b/>
      <u/>
      <sz val="14"/>
      <name val="Arial"/>
      <family val="2"/>
    </font>
    <font>
      <b/>
      <u/>
      <sz val="9"/>
      <name val="Arial"/>
      <family val="2"/>
    </font>
    <font>
      <sz val="5"/>
      <name val="Arial"/>
      <family val="2"/>
    </font>
    <font>
      <b/>
      <u/>
      <sz val="12"/>
      <name val="Arial"/>
      <family val="2"/>
    </font>
    <font>
      <sz val="14"/>
      <name val="Arial"/>
      <family val="2"/>
    </font>
    <font>
      <b/>
      <sz val="9"/>
      <name val="Arial"/>
      <family val="2"/>
    </font>
    <font>
      <b/>
      <u/>
      <sz val="10"/>
      <name val="Arial"/>
      <family val="2"/>
    </font>
    <font>
      <b/>
      <vertAlign val="superscript"/>
      <sz val="10"/>
      <name val="Arial"/>
      <family val="2"/>
    </font>
    <font>
      <vertAlign val="subscript"/>
      <sz val="10"/>
      <name val="Arial"/>
      <family val="2"/>
    </font>
    <font>
      <b/>
      <sz val="15"/>
      <name val="Arial"/>
      <family val="2"/>
    </font>
    <font>
      <sz val="15"/>
      <name val="Arial"/>
      <family val="2"/>
    </font>
    <font>
      <b/>
      <sz val="10"/>
      <name val="Arial"/>
      <family val="2"/>
    </font>
    <font>
      <sz val="10"/>
      <name val="Arial"/>
      <family val="2"/>
    </font>
    <font>
      <b/>
      <u/>
      <sz val="15"/>
      <name val="Arial"/>
      <family val="2"/>
    </font>
    <font>
      <b/>
      <u/>
      <sz val="14"/>
      <name val="Arial"/>
      <family val="2"/>
    </font>
    <font>
      <b/>
      <sz val="18"/>
      <name val="Arial"/>
      <family val="2"/>
    </font>
    <font>
      <b/>
      <sz val="10"/>
      <color indexed="9"/>
      <name val="Arial"/>
      <family val="2"/>
    </font>
    <font>
      <sz val="10"/>
      <color indexed="9"/>
      <name val="Arial"/>
      <family val="2"/>
    </font>
    <font>
      <b/>
      <vertAlign val="subscript"/>
      <sz val="10"/>
      <name val="Arial"/>
      <family val="2"/>
    </font>
    <font>
      <vertAlign val="subscript"/>
      <sz val="15"/>
      <name val="Arial"/>
      <family val="2"/>
    </font>
    <font>
      <sz val="15"/>
      <color indexed="9"/>
      <name val="Arial"/>
      <family val="2"/>
    </font>
    <font>
      <sz val="10"/>
      <name val="Arial"/>
      <family val="2"/>
    </font>
    <font>
      <b/>
      <sz val="10"/>
      <color rgb="FFFF0000"/>
      <name val="Arial"/>
      <family val="2"/>
    </font>
    <font>
      <b/>
      <sz val="18"/>
      <color rgb="FFFF0000"/>
      <name val="Arial"/>
      <family val="2"/>
    </font>
    <font>
      <sz val="10"/>
      <color theme="0" tint="-0.249977111117893"/>
      <name val="Arial"/>
      <family val="2"/>
    </font>
    <font>
      <sz val="10"/>
      <color theme="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gray0625">
        <bgColor indexed="13"/>
      </patternFill>
    </fill>
    <fill>
      <patternFill patternType="gray0625">
        <fgColor indexed="63"/>
        <bgColor indexed="13"/>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s>
  <borders count="67">
    <border>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medium">
        <color indexed="64"/>
      </top>
      <bottom style="medium">
        <color indexed="64"/>
      </bottom>
      <diagonal/>
    </border>
    <border diagonalUp="1" diagonalDown="1">
      <left style="thin">
        <color indexed="64"/>
      </left>
      <right style="medium">
        <color indexed="64"/>
      </right>
      <top style="medium">
        <color indexed="64"/>
      </top>
      <bottom style="medium">
        <color indexed="64"/>
      </bottom>
      <diagonal style="thin">
        <color indexed="64"/>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thin">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164" fontId="1" fillId="0" borderId="0" applyFont="0" applyFill="0" applyBorder="0" applyAlignment="0" applyProtection="0"/>
    <xf numFmtId="49" fontId="1" fillId="0" borderId="0"/>
    <xf numFmtId="9" fontId="1" fillId="0" borderId="0" applyFont="0" applyFill="0" applyBorder="0" applyAlignment="0" applyProtection="0"/>
    <xf numFmtId="0" fontId="1" fillId="0" borderId="0"/>
    <xf numFmtId="0" fontId="1" fillId="0" borderId="0"/>
    <xf numFmtId="0" fontId="1" fillId="0" borderId="0"/>
    <xf numFmtId="0" fontId="2" fillId="0" borderId="0"/>
    <xf numFmtId="44" fontId="1" fillId="0" borderId="0" applyFont="0" applyFill="0" applyBorder="0" applyAlignment="0" applyProtection="0"/>
  </cellStyleXfs>
  <cellXfs count="642">
    <xf numFmtId="0" fontId="0" fillId="0" borderId="0" xfId="0"/>
    <xf numFmtId="0" fontId="2" fillId="0" borderId="0" xfId="8" applyFill="1" applyProtection="1"/>
    <xf numFmtId="0" fontId="2" fillId="0" borderId="1" xfId="8" applyFill="1" applyBorder="1" applyProtection="1"/>
    <xf numFmtId="0" fontId="2" fillId="0" borderId="1" xfId="8" applyFill="1" applyBorder="1" applyAlignment="1" applyProtection="1">
      <alignment horizontal="left"/>
    </xf>
    <xf numFmtId="0" fontId="8" fillId="0" borderId="0" xfId="8" applyFont="1" applyFill="1" applyBorder="1" applyProtection="1"/>
    <xf numFmtId="14" fontId="2" fillId="0" borderId="0" xfId="8" applyNumberFormat="1" applyFill="1" applyBorder="1" applyAlignment="1" applyProtection="1">
      <alignment horizontal="left"/>
    </xf>
    <xf numFmtId="0" fontId="2" fillId="0" borderId="0" xfId="8" applyFill="1" applyBorder="1" applyProtection="1"/>
    <xf numFmtId="0" fontId="2" fillId="0" borderId="0" xfId="8" applyFill="1" applyAlignment="1" applyProtection="1">
      <alignment horizontal="left"/>
    </xf>
    <xf numFmtId="0" fontId="2" fillId="0" borderId="2" xfId="8" applyFill="1" applyBorder="1" applyProtection="1"/>
    <xf numFmtId="0" fontId="2" fillId="0" borderId="2" xfId="8" applyFill="1" applyBorder="1" applyAlignment="1" applyProtection="1">
      <alignment horizontal="left"/>
    </xf>
    <xf numFmtId="0" fontId="1" fillId="0" borderId="0" xfId="7" applyBorder="1" applyProtection="1"/>
    <xf numFmtId="0" fontId="1" fillId="0" borderId="5" xfId="7" applyFont="1" applyBorder="1" applyProtection="1"/>
    <xf numFmtId="0" fontId="1" fillId="0" borderId="4" xfId="7" applyFont="1" applyBorder="1" applyAlignment="1" applyProtection="1">
      <alignment horizontal="center"/>
    </xf>
    <xf numFmtId="0" fontId="1" fillId="0" borderId="6" xfId="7" applyFont="1" applyFill="1" applyBorder="1" applyProtection="1"/>
    <xf numFmtId="0" fontId="5" fillId="0" borderId="4" xfId="7" applyFont="1" applyBorder="1" applyAlignment="1" applyProtection="1">
      <alignment horizontal="center"/>
    </xf>
    <xf numFmtId="0" fontId="1" fillId="0" borderId="7" xfId="7" applyFont="1" applyBorder="1" applyProtection="1"/>
    <xf numFmtId="0" fontId="1" fillId="0" borderId="5" xfId="7" applyFont="1" applyBorder="1" applyAlignment="1" applyProtection="1">
      <alignment wrapText="1"/>
    </xf>
    <xf numFmtId="0" fontId="1" fillId="0" borderId="6" xfId="7" applyFont="1" applyBorder="1" applyProtection="1"/>
    <xf numFmtId="0" fontId="4" fillId="0" borderId="4" xfId="7" applyFont="1" applyBorder="1" applyAlignment="1" applyProtection="1">
      <alignment horizontal="center"/>
    </xf>
    <xf numFmtId="0" fontId="1" fillId="0" borderId="0" xfId="7" applyFont="1" applyFill="1" applyBorder="1" applyAlignment="1" applyProtection="1">
      <alignment horizontal="center"/>
    </xf>
    <xf numFmtId="0" fontId="2" fillId="0" borderId="9" xfId="8" applyFill="1" applyBorder="1" applyProtection="1"/>
    <xf numFmtId="0" fontId="15" fillId="0" borderId="0" xfId="8" applyFont="1" applyFill="1" applyBorder="1" applyAlignment="1" applyProtection="1"/>
    <xf numFmtId="0" fontId="2" fillId="0" borderId="6" xfId="8" applyFont="1" applyFill="1" applyBorder="1" applyProtection="1"/>
    <xf numFmtId="0" fontId="2" fillId="0" borderId="0" xfId="8" applyFill="1" applyBorder="1" applyAlignment="1" applyProtection="1">
      <alignment horizontal="left"/>
    </xf>
    <xf numFmtId="0" fontId="2" fillId="0" borderId="10" xfId="8" applyFont="1" applyFill="1" applyBorder="1" applyProtection="1"/>
    <xf numFmtId="0" fontId="5" fillId="0" borderId="5" xfId="0" applyFont="1" applyBorder="1" applyProtection="1"/>
    <xf numFmtId="0" fontId="5" fillId="0" borderId="4" xfId="0" applyFont="1" applyFill="1" applyBorder="1" applyProtection="1"/>
    <xf numFmtId="0" fontId="5" fillId="2" borderId="4" xfId="0" applyFont="1" applyFill="1" applyBorder="1" applyProtection="1"/>
    <xf numFmtId="0" fontId="0" fillId="0" borderId="5" xfId="0" applyBorder="1" applyProtection="1"/>
    <xf numFmtId="0" fontId="2" fillId="0" borderId="0" xfId="8" applyBorder="1" applyProtection="1"/>
    <xf numFmtId="0" fontId="5" fillId="0" borderId="5" xfId="0" applyFont="1" applyFill="1" applyBorder="1" applyProtection="1"/>
    <xf numFmtId="0" fontId="2" fillId="0" borderId="4" xfId="8" applyFill="1" applyBorder="1" applyProtection="1"/>
    <xf numFmtId="0" fontId="0" fillId="0" borderId="5" xfId="0" applyFill="1" applyBorder="1" applyProtection="1"/>
    <xf numFmtId="0" fontId="1" fillId="0" borderId="12" xfId="7" applyFont="1" applyBorder="1" applyAlignment="1" applyProtection="1">
      <alignment horizontal="center"/>
    </xf>
    <xf numFmtId="49" fontId="0" fillId="0" borderId="4" xfId="0" applyNumberFormat="1" applyFill="1" applyBorder="1" applyProtection="1"/>
    <xf numFmtId="0" fontId="0" fillId="0" borderId="4" xfId="0" applyFill="1" applyBorder="1" applyProtection="1"/>
    <xf numFmtId="0" fontId="0" fillId="2" borderId="4" xfId="0" applyFill="1" applyBorder="1" applyProtection="1"/>
    <xf numFmtId="0" fontId="12" fillId="0" borderId="0" xfId="0" applyFont="1" applyProtection="1"/>
    <xf numFmtId="0" fontId="0" fillId="0" borderId="0" xfId="0" applyProtection="1"/>
    <xf numFmtId="0" fontId="3" fillId="2" borderId="13" xfId="0" applyFont="1" applyFill="1" applyBorder="1" applyAlignment="1" applyProtection="1">
      <alignment vertical="center"/>
    </xf>
    <xf numFmtId="0" fontId="0" fillId="2" borderId="14" xfId="0" applyFill="1" applyBorder="1" applyProtection="1"/>
    <xf numFmtId="0" fontId="0" fillId="2" borderId="15" xfId="0" applyFill="1" applyBorder="1" applyProtection="1"/>
    <xf numFmtId="0" fontId="0" fillId="0" borderId="0" xfId="0" applyFill="1" applyBorder="1" applyProtection="1"/>
    <xf numFmtId="0" fontId="0" fillId="0" borderId="6" xfId="0" applyBorder="1" applyProtection="1"/>
    <xf numFmtId="0" fontId="0" fillId="0" borderId="0" xfId="0" applyBorder="1" applyProtection="1"/>
    <xf numFmtId="0" fontId="0" fillId="0" borderId="16" xfId="0" applyBorder="1" applyProtection="1"/>
    <xf numFmtId="0" fontId="0" fillId="0" borderId="10" xfId="0" applyBorder="1" applyProtection="1"/>
    <xf numFmtId="0" fontId="0" fillId="0" borderId="1" xfId="0" applyBorder="1" applyProtection="1"/>
    <xf numFmtId="0" fontId="3" fillId="0" borderId="6" xfId="0" applyFont="1" applyBorder="1" applyProtection="1"/>
    <xf numFmtId="0" fontId="5" fillId="0" borderId="4" xfId="0" applyFont="1" applyBorder="1" applyAlignment="1" applyProtection="1">
      <alignment horizontal="center" vertical="center"/>
    </xf>
    <xf numFmtId="4" fontId="1" fillId="0" borderId="0" xfId="7" applyNumberFormat="1" applyFont="1" applyFill="1" applyBorder="1" applyProtection="1"/>
    <xf numFmtId="4" fontId="1" fillId="0" borderId="16" xfId="7" applyNumberFormat="1" applyFont="1" applyFill="1" applyBorder="1" applyProtection="1"/>
    <xf numFmtId="3" fontId="0" fillId="0" borderId="4" xfId="0" applyNumberFormat="1" applyBorder="1" applyProtection="1"/>
    <xf numFmtId="0" fontId="0" fillId="0" borderId="16" xfId="0" applyFill="1" applyBorder="1" applyProtection="1"/>
    <xf numFmtId="0" fontId="12" fillId="3" borderId="0" xfId="0" applyFont="1" applyFill="1" applyProtection="1"/>
    <xf numFmtId="0" fontId="0" fillId="3" borderId="0" xfId="0" applyFill="1" applyProtection="1"/>
    <xf numFmtId="0" fontId="16" fillId="3" borderId="0" xfId="0" applyFont="1" applyFill="1" applyProtection="1"/>
    <xf numFmtId="0" fontId="5" fillId="0" borderId="4" xfId="0" applyFont="1" applyFill="1" applyBorder="1" applyAlignment="1" applyProtection="1">
      <alignment horizontal="center" vertical="center" wrapText="1"/>
    </xf>
    <xf numFmtId="0" fontId="0" fillId="3" borderId="0" xfId="0" applyFill="1" applyAlignment="1" applyProtection="1">
      <alignment horizontal="center" vertical="center" wrapText="1"/>
    </xf>
    <xf numFmtId="0" fontId="12" fillId="0" borderId="0" xfId="5" applyFont="1" applyAlignment="1" applyProtection="1">
      <alignment horizontal="left"/>
    </xf>
    <xf numFmtId="0" fontId="1" fillId="0" borderId="0" xfId="5" applyProtection="1"/>
    <xf numFmtId="0" fontId="5" fillId="0" borderId="0" xfId="5" applyFont="1" applyAlignment="1" applyProtection="1">
      <alignment horizontal="left"/>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7" fillId="4" borderId="20" xfId="0" applyFont="1" applyFill="1" applyBorder="1" applyAlignment="1" applyProtection="1">
      <alignment horizontal="left" vertical="center"/>
    </xf>
    <xf numFmtId="0" fontId="13" fillId="4" borderId="21" xfId="0" applyFont="1" applyFill="1" applyBorder="1" applyAlignment="1" applyProtection="1">
      <alignment horizontal="centerContinuous" vertical="center" wrapText="1"/>
    </xf>
    <xf numFmtId="0" fontId="13" fillId="4" borderId="22" xfId="0" applyFont="1" applyFill="1" applyBorder="1" applyAlignment="1" applyProtection="1">
      <alignment horizontal="centerContinuous" vertical="center" wrapText="1"/>
    </xf>
    <xf numFmtId="0" fontId="1" fillId="0" borderId="5" xfId="5" applyFont="1" applyBorder="1" applyAlignment="1" applyProtection="1">
      <alignment horizontal="center" vertical="center" wrapText="1"/>
    </xf>
    <xf numFmtId="0" fontId="9" fillId="0" borderId="4" xfId="0" applyFont="1" applyFill="1" applyBorder="1" applyAlignment="1" applyProtection="1">
      <alignment horizontal="left" vertical="center" wrapText="1" indent="1"/>
    </xf>
    <xf numFmtId="0" fontId="9" fillId="0" borderId="12" xfId="0" applyFont="1" applyFill="1" applyBorder="1" applyAlignment="1" applyProtection="1">
      <alignment horizontal="left" vertical="center" wrapText="1" indent="1"/>
    </xf>
    <xf numFmtId="0" fontId="9" fillId="0" borderId="12" xfId="0" applyNumberFormat="1" applyFont="1" applyFill="1" applyBorder="1" applyAlignment="1" applyProtection="1">
      <alignment horizontal="left" vertical="center" wrapText="1" indent="1"/>
    </xf>
    <xf numFmtId="0" fontId="5" fillId="0" borderId="0" xfId="5" applyFont="1" applyAlignment="1" applyProtection="1">
      <alignment wrapText="1"/>
    </xf>
    <xf numFmtId="0" fontId="4" fillId="0" borderId="0" xfId="5" applyFont="1" applyAlignment="1" applyProtection="1">
      <alignment wrapText="1"/>
    </xf>
    <xf numFmtId="0" fontId="1" fillId="0" borderId="0" xfId="5" applyFont="1" applyProtection="1"/>
    <xf numFmtId="0" fontId="5" fillId="0" borderId="0" xfId="5" applyFont="1" applyProtection="1"/>
    <xf numFmtId="0" fontId="5" fillId="0" borderId="0" xfId="5" applyFont="1" applyFill="1" applyProtection="1"/>
    <xf numFmtId="0" fontId="5" fillId="0" borderId="0" xfId="6" applyFont="1" applyProtection="1"/>
    <xf numFmtId="0" fontId="14" fillId="0" borderId="0" xfId="5" applyFont="1" applyProtection="1"/>
    <xf numFmtId="0" fontId="2" fillId="0" borderId="0" xfId="8" applyFont="1" applyFill="1" applyBorder="1" applyProtection="1"/>
    <xf numFmtId="0" fontId="0" fillId="0" borderId="0" xfId="0" applyFill="1"/>
    <xf numFmtId="0" fontId="5" fillId="0" borderId="23" xfId="0" applyFont="1" applyBorder="1" applyProtection="1"/>
    <xf numFmtId="0" fontId="5" fillId="2" borderId="24" xfId="0" applyFont="1" applyFill="1" applyBorder="1" applyProtection="1"/>
    <xf numFmtId="0" fontId="2" fillId="2" borderId="24" xfId="8" applyFill="1" applyBorder="1" applyProtection="1"/>
    <xf numFmtId="0" fontId="0" fillId="0" borderId="25" xfId="0" applyBorder="1" applyProtection="1"/>
    <xf numFmtId="0" fontId="0" fillId="0" borderId="17" xfId="0" applyBorder="1" applyProtection="1"/>
    <xf numFmtId="49" fontId="0" fillId="2" borderId="24" xfId="0" applyNumberFormat="1" applyFill="1" applyBorder="1" applyProtection="1"/>
    <xf numFmtId="0" fontId="0" fillId="2" borderId="24" xfId="0" applyFill="1" applyBorder="1" applyProtection="1"/>
    <xf numFmtId="0" fontId="5" fillId="0" borderId="26" xfId="7" applyFont="1" applyBorder="1" applyAlignment="1" applyProtection="1">
      <alignment horizontal="center"/>
    </xf>
    <xf numFmtId="0" fontId="4" fillId="0" borderId="26" xfId="7" applyFont="1" applyBorder="1" applyAlignment="1" applyProtection="1">
      <alignment horizontal="center"/>
    </xf>
    <xf numFmtId="0" fontId="3" fillId="2" borderId="14" xfId="0" applyFont="1" applyFill="1" applyBorder="1" applyAlignment="1" applyProtection="1">
      <alignment vertical="center"/>
    </xf>
    <xf numFmtId="0" fontId="3" fillId="0" borderId="0" xfId="0" applyFont="1" applyBorder="1" applyProtection="1"/>
    <xf numFmtId="0" fontId="4" fillId="0" borderId="0" xfId="0" applyFont="1" applyFill="1" applyBorder="1" applyAlignment="1" applyProtection="1">
      <alignment horizontal="left" wrapText="1"/>
    </xf>
    <xf numFmtId="49" fontId="0" fillId="0" borderId="4" xfId="0" applyNumberFormat="1" applyFill="1" applyBorder="1"/>
    <xf numFmtId="0" fontId="12" fillId="0" borderId="0" xfId="0" applyFont="1" applyFill="1"/>
    <xf numFmtId="4" fontId="0" fillId="0" borderId="0" xfId="0" applyNumberFormat="1"/>
    <xf numFmtId="1" fontId="0" fillId="0" borderId="5" xfId="0" applyNumberFormat="1" applyFill="1" applyBorder="1"/>
    <xf numFmtId="4" fontId="0" fillId="0" borderId="0" xfId="0" applyNumberFormat="1" applyFill="1"/>
    <xf numFmtId="0" fontId="5" fillId="3" borderId="27" xfId="0" applyFont="1" applyFill="1" applyBorder="1" applyAlignment="1" applyProtection="1">
      <alignment horizontal="center" vertical="center" wrapText="1"/>
    </xf>
    <xf numFmtId="0" fontId="0" fillId="0" borderId="0" xfId="0" applyBorder="1"/>
    <xf numFmtId="0" fontId="0" fillId="0" borderId="0" xfId="0" applyBorder="1" applyAlignment="1">
      <alignment vertical="top"/>
    </xf>
    <xf numFmtId="0" fontId="0" fillId="0" borderId="0" xfId="0" applyAlignment="1">
      <alignment vertical="top"/>
    </xf>
    <xf numFmtId="0" fontId="5" fillId="0" borderId="0" xfId="0" applyFont="1" applyBorder="1" applyAlignment="1">
      <alignment horizontal="center" vertical="top"/>
    </xf>
    <xf numFmtId="0" fontId="0" fillId="0" borderId="0" xfId="0" applyBorder="1" applyAlignment="1">
      <alignment horizontal="center" vertical="top"/>
    </xf>
    <xf numFmtId="0" fontId="0" fillId="0" borderId="0" xfId="0" applyAlignment="1">
      <alignment horizontal="center" vertical="top"/>
    </xf>
    <xf numFmtId="4" fontId="5" fillId="0" borderId="0" xfId="0" applyNumberFormat="1" applyFont="1" applyFill="1" applyBorder="1" applyAlignment="1">
      <alignment vertical="top"/>
    </xf>
    <xf numFmtId="0" fontId="0" fillId="0" borderId="0" xfId="0" applyFill="1" applyBorder="1" applyAlignment="1">
      <alignment vertical="top"/>
    </xf>
    <xf numFmtId="2" fontId="0" fillId="0" borderId="0" xfId="0" applyNumberFormat="1" applyBorder="1" applyAlignment="1">
      <alignment horizontal="right" vertical="top"/>
    </xf>
    <xf numFmtId="2" fontId="5" fillId="0" borderId="0" xfId="0" applyNumberFormat="1" applyFont="1" applyFill="1" applyBorder="1" applyAlignment="1">
      <alignment horizontal="right" vertical="top"/>
    </xf>
    <xf numFmtId="0" fontId="5" fillId="0" borderId="24" xfId="0" applyFont="1" applyFill="1" applyBorder="1" applyAlignment="1" applyProtection="1">
      <alignment horizontal="center" vertical="center" wrapText="1"/>
    </xf>
    <xf numFmtId="0" fontId="2" fillId="0" borderId="0" xfId="8" applyFill="1" applyBorder="1" applyAlignment="1" applyProtection="1">
      <alignment horizontal="center" vertical="center"/>
    </xf>
    <xf numFmtId="0" fontId="5" fillId="0" borderId="4" xfId="8" applyFont="1" applyFill="1" applyBorder="1" applyAlignment="1" applyProtection="1">
      <alignment horizontal="center" vertical="center" wrapText="1"/>
    </xf>
    <xf numFmtId="43" fontId="5" fillId="0" borderId="4" xfId="1" applyFont="1" applyFill="1" applyBorder="1" applyAlignment="1" applyProtection="1">
      <alignment horizontal="center" vertical="center" wrapText="1"/>
    </xf>
    <xf numFmtId="0" fontId="5" fillId="0" borderId="17" xfId="0" applyFont="1" applyBorder="1" applyAlignment="1" applyProtection="1">
      <alignment horizontal="left" vertical="center"/>
    </xf>
    <xf numFmtId="0" fontId="5" fillId="0" borderId="18" xfId="0" applyFont="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2" borderId="12" xfId="0" applyFont="1" applyFill="1" applyBorder="1" applyProtection="1"/>
    <xf numFmtId="0" fontId="5" fillId="0" borderId="12" xfId="0" applyFont="1" applyFill="1" applyBorder="1" applyProtection="1"/>
    <xf numFmtId="0" fontId="5" fillId="2" borderId="29" xfId="0" applyFont="1" applyFill="1" applyBorder="1" applyProtection="1"/>
    <xf numFmtId="0" fontId="0" fillId="0" borderId="12" xfId="0" applyFill="1" applyBorder="1" applyProtection="1"/>
    <xf numFmtId="0" fontId="0" fillId="2" borderId="29" xfId="0" applyFill="1" applyBorder="1" applyProtection="1"/>
    <xf numFmtId="0" fontId="5" fillId="0" borderId="30" xfId="0" applyFont="1" applyBorder="1" applyProtection="1"/>
    <xf numFmtId="0" fontId="5" fillId="2" borderId="31" xfId="0" applyFont="1" applyFill="1" applyBorder="1" applyProtection="1"/>
    <xf numFmtId="0" fontId="5" fillId="2" borderId="32" xfId="0" applyFont="1" applyFill="1" applyBorder="1" applyProtection="1"/>
    <xf numFmtId="0" fontId="5" fillId="0" borderId="12" xfId="0" applyFont="1" applyFill="1" applyBorder="1" applyAlignment="1" applyProtection="1">
      <alignment horizontal="center" vertical="center" wrapText="1"/>
    </xf>
    <xf numFmtId="0" fontId="2" fillId="0" borderId="5" xfId="8" applyFill="1" applyBorder="1" applyProtection="1"/>
    <xf numFmtId="0" fontId="2" fillId="0" borderId="12" xfId="8" applyFill="1" applyBorder="1" applyProtection="1"/>
    <xf numFmtId="0" fontId="2" fillId="2" borderId="23" xfId="8" applyFill="1" applyBorder="1" applyProtection="1"/>
    <xf numFmtId="0" fontId="2" fillId="2" borderId="29" xfId="8" applyFill="1" applyBorder="1" applyProtection="1"/>
    <xf numFmtId="43" fontId="5" fillId="0" borderId="30" xfId="0" applyNumberFormat="1" applyFont="1" applyFill="1" applyBorder="1" applyProtection="1"/>
    <xf numFmtId="0" fontId="5" fillId="0" borderId="23" xfId="0" applyFont="1" applyFill="1" applyBorder="1" applyAlignment="1" applyProtection="1">
      <alignment horizontal="center" vertical="center" wrapText="1"/>
    </xf>
    <xf numFmtId="49" fontId="0" fillId="2" borderId="4" xfId="0" applyNumberFormat="1" applyFill="1" applyBorder="1" applyAlignment="1" applyProtection="1">
      <protection locked="0"/>
    </xf>
    <xf numFmtId="14" fontId="0" fillId="2" borderId="4" xfId="0" applyNumberFormat="1" applyFill="1" applyBorder="1" applyProtection="1">
      <protection locked="0"/>
    </xf>
    <xf numFmtId="14" fontId="0" fillId="2" borderId="12" xfId="0" applyNumberFormat="1" applyFill="1" applyBorder="1" applyProtection="1">
      <protection locked="0"/>
    </xf>
    <xf numFmtId="49" fontId="0" fillId="2" borderId="4" xfId="0" applyNumberFormat="1" applyFill="1" applyBorder="1" applyProtection="1">
      <protection locked="0"/>
    </xf>
    <xf numFmtId="43" fontId="5" fillId="0" borderId="31" xfId="0" applyNumberFormat="1" applyFont="1" applyFill="1" applyBorder="1" applyProtection="1">
      <protection locked="0"/>
    </xf>
    <xf numFmtId="43" fontId="5" fillId="0" borderId="32" xfId="0" applyNumberFormat="1" applyFont="1" applyFill="1" applyBorder="1" applyProtection="1">
      <protection locked="0"/>
    </xf>
    <xf numFmtId="4" fontId="1" fillId="0" borderId="0" xfId="7" applyNumberFormat="1" applyFont="1" applyFill="1" applyBorder="1" applyAlignment="1" applyProtection="1">
      <alignment vertical="center"/>
      <protection locked="0"/>
    </xf>
    <xf numFmtId="0" fontId="4" fillId="0" borderId="4" xfId="0" applyFont="1" applyFill="1" applyBorder="1" applyAlignment="1" applyProtection="1">
      <alignment horizontal="left" vertical="center" wrapText="1"/>
    </xf>
    <xf numFmtId="1" fontId="0" fillId="0" borderId="23" xfId="0" applyNumberFormat="1" applyFill="1" applyBorder="1"/>
    <xf numFmtId="49" fontId="0" fillId="0" borderId="24" xfId="0" applyNumberFormat="1" applyFill="1" applyBorder="1"/>
    <xf numFmtId="4" fontId="2" fillId="5" borderId="5" xfId="8" applyNumberFormat="1" applyFill="1" applyBorder="1" applyProtection="1">
      <protection locked="0"/>
    </xf>
    <xf numFmtId="4" fontId="2" fillId="5" borderId="4" xfId="8" applyNumberFormat="1" applyFill="1" applyBorder="1" applyProtection="1">
      <protection locked="0"/>
    </xf>
    <xf numFmtId="0" fontId="2" fillId="5" borderId="4" xfId="8" applyFill="1" applyBorder="1" applyProtection="1">
      <protection locked="0"/>
    </xf>
    <xf numFmtId="4" fontId="2" fillId="5" borderId="12" xfId="8" applyNumberFormat="1" applyFill="1" applyBorder="1" applyProtection="1">
      <protection locked="0"/>
    </xf>
    <xf numFmtId="49" fontId="0" fillId="5" borderId="18" xfId="0" applyNumberFormat="1" applyFill="1" applyBorder="1" applyAlignment="1" applyProtection="1">
      <protection locked="0"/>
    </xf>
    <xf numFmtId="49" fontId="1" fillId="5" borderId="18" xfId="1" applyNumberFormat="1" applyFont="1" applyFill="1" applyBorder="1" applyAlignment="1" applyProtection="1">
      <alignment horizontal="left"/>
      <protection locked="0"/>
    </xf>
    <xf numFmtId="14" fontId="0" fillId="5" borderId="18" xfId="0" applyNumberFormat="1" applyFill="1" applyBorder="1" applyProtection="1">
      <protection locked="0"/>
    </xf>
    <xf numFmtId="14" fontId="0" fillId="5" borderId="19" xfId="0" applyNumberFormat="1" applyFill="1" applyBorder="1" applyProtection="1">
      <protection locked="0"/>
    </xf>
    <xf numFmtId="4" fontId="1" fillId="5" borderId="17" xfId="1" applyNumberFormat="1" applyFill="1" applyBorder="1" applyProtection="1">
      <protection locked="0"/>
    </xf>
    <xf numFmtId="4" fontId="1" fillId="5" borderId="18" xfId="1" applyNumberFormat="1" applyFill="1" applyBorder="1" applyProtection="1">
      <protection locked="0"/>
    </xf>
    <xf numFmtId="0" fontId="2" fillId="5" borderId="18" xfId="8" applyFill="1" applyBorder="1" applyProtection="1">
      <protection locked="0"/>
    </xf>
    <xf numFmtId="4" fontId="2" fillId="5" borderId="18" xfId="8" applyNumberFormat="1" applyFill="1" applyBorder="1" applyProtection="1">
      <protection locked="0"/>
    </xf>
    <xf numFmtId="4" fontId="2" fillId="5" borderId="19" xfId="8" applyNumberFormat="1" applyFill="1" applyBorder="1" applyProtection="1">
      <protection locked="0"/>
    </xf>
    <xf numFmtId="49" fontId="0" fillId="5" borderId="8" xfId="0" applyNumberFormat="1" applyFill="1" applyBorder="1" applyAlignment="1" applyProtection="1">
      <protection locked="0"/>
    </xf>
    <xf numFmtId="49" fontId="1" fillId="5" borderId="8" xfId="1" applyNumberFormat="1" applyFill="1" applyBorder="1" applyAlignment="1" applyProtection="1">
      <protection locked="0"/>
    </xf>
    <xf numFmtId="14" fontId="0" fillId="5" borderId="8" xfId="0" applyNumberFormat="1" applyFill="1" applyBorder="1" applyProtection="1">
      <protection locked="0"/>
    </xf>
    <xf numFmtId="14" fontId="0" fillId="5" borderId="33" xfId="0" applyNumberFormat="1" applyFill="1" applyBorder="1" applyProtection="1">
      <protection locked="0"/>
    </xf>
    <xf numFmtId="4" fontId="1" fillId="5" borderId="25" xfId="1" applyNumberFormat="1" applyFill="1" applyBorder="1" applyProtection="1">
      <protection locked="0"/>
    </xf>
    <xf numFmtId="4" fontId="1" fillId="5" borderId="8" xfId="1" applyNumberFormat="1" applyFill="1" applyBorder="1" applyProtection="1">
      <protection locked="0"/>
    </xf>
    <xf numFmtId="0" fontId="2" fillId="5" borderId="8" xfId="8" applyFill="1" applyBorder="1" applyProtection="1">
      <protection locked="0"/>
    </xf>
    <xf numFmtId="4" fontId="2" fillId="5" borderId="8" xfId="8" applyNumberFormat="1" applyFill="1" applyBorder="1" applyProtection="1">
      <protection locked="0"/>
    </xf>
    <xf numFmtId="4" fontId="2" fillId="5" borderId="33" xfId="8" applyNumberFormat="1" applyFill="1" applyBorder="1" applyProtection="1">
      <protection locked="0"/>
    </xf>
    <xf numFmtId="0" fontId="0" fillId="5" borderId="34" xfId="0" applyFill="1" applyBorder="1" applyProtection="1"/>
    <xf numFmtId="49" fontId="0" fillId="5" borderId="35" xfId="0" applyNumberFormat="1" applyFill="1" applyBorder="1" applyAlignment="1" applyProtection="1">
      <protection locked="0"/>
    </xf>
    <xf numFmtId="49" fontId="1" fillId="5" borderId="35" xfId="1" applyNumberFormat="1" applyFill="1" applyBorder="1" applyAlignment="1" applyProtection="1">
      <protection locked="0"/>
    </xf>
    <xf numFmtId="14" fontId="0" fillId="5" borderId="35" xfId="0" applyNumberFormat="1" applyFill="1" applyBorder="1" applyProtection="1">
      <protection locked="0"/>
    </xf>
    <xf numFmtId="14" fontId="0" fillId="5" borderId="36" xfId="0" applyNumberFormat="1" applyFill="1" applyBorder="1" applyProtection="1">
      <protection locked="0"/>
    </xf>
    <xf numFmtId="4" fontId="1" fillId="5" borderId="34" xfId="1" applyNumberFormat="1" applyFill="1" applyBorder="1" applyProtection="1">
      <protection locked="0"/>
    </xf>
    <xf numFmtId="4" fontId="1" fillId="5" borderId="35" xfId="1" applyNumberFormat="1" applyFill="1" applyBorder="1" applyProtection="1">
      <protection locked="0"/>
    </xf>
    <xf numFmtId="0" fontId="2" fillId="5" borderId="35" xfId="8" applyFill="1" applyBorder="1" applyProtection="1">
      <protection locked="0"/>
    </xf>
    <xf numFmtId="4" fontId="2" fillId="5" borderId="35" xfId="8" applyNumberFormat="1" applyFill="1" applyBorder="1" applyProtection="1">
      <protection locked="0"/>
    </xf>
    <xf numFmtId="4" fontId="2" fillId="5" borderId="36" xfId="8" applyNumberFormat="1" applyFill="1" applyBorder="1" applyProtection="1">
      <protection locked="0"/>
    </xf>
    <xf numFmtId="49" fontId="0" fillId="5" borderId="18" xfId="0" applyNumberFormat="1" applyFill="1" applyBorder="1" applyProtection="1">
      <protection locked="0"/>
    </xf>
    <xf numFmtId="49" fontId="1" fillId="5" borderId="18" xfId="1" applyNumberFormat="1" applyFill="1" applyBorder="1" applyProtection="1">
      <protection locked="0"/>
    </xf>
    <xf numFmtId="0" fontId="0" fillId="5" borderId="4" xfId="0" applyFill="1" applyBorder="1" applyAlignment="1">
      <alignment vertical="top"/>
    </xf>
    <xf numFmtId="4" fontId="0" fillId="5" borderId="4" xfId="0" applyNumberFormat="1" applyFill="1" applyBorder="1" applyAlignment="1">
      <alignment vertical="top"/>
    </xf>
    <xf numFmtId="4" fontId="0" fillId="0" borderId="0" xfId="0" applyNumberFormat="1" applyFill="1" applyProtection="1"/>
    <xf numFmtId="4" fontId="5" fillId="0" borderId="37" xfId="0" applyNumberFormat="1" applyFont="1" applyFill="1" applyBorder="1" applyAlignment="1">
      <alignment horizontal="center" vertical="center" wrapText="1"/>
    </xf>
    <xf numFmtId="4" fontId="0" fillId="5" borderId="4" xfId="0" applyNumberFormat="1" applyFill="1" applyBorder="1"/>
    <xf numFmtId="4" fontId="0" fillId="3" borderId="0" xfId="0" applyNumberFormat="1" applyFill="1" applyProtection="1"/>
    <xf numFmtId="0" fontId="0" fillId="3" borderId="0" xfId="0" applyFill="1" applyAlignment="1" applyProtection="1">
      <alignment horizontal="center"/>
    </xf>
    <xf numFmtId="0" fontId="5" fillId="3" borderId="37" xfId="0" applyFont="1" applyFill="1" applyBorder="1" applyAlignment="1" applyProtection="1">
      <alignment horizontal="center" vertical="center" wrapText="1"/>
    </xf>
    <xf numFmtId="4" fontId="5" fillId="3" borderId="37" xfId="0" applyNumberFormat="1" applyFont="1" applyFill="1" applyBorder="1" applyAlignment="1" applyProtection="1">
      <alignment horizontal="center" vertical="center" wrapText="1"/>
    </xf>
    <xf numFmtId="4" fontId="5" fillId="0" borderId="37" xfId="0" applyNumberFormat="1" applyFont="1" applyBorder="1" applyAlignment="1">
      <alignment horizontal="center" vertical="center" wrapText="1"/>
    </xf>
    <xf numFmtId="0" fontId="25" fillId="3" borderId="0" xfId="0" applyFont="1" applyFill="1" applyProtection="1"/>
    <xf numFmtId="4" fontId="16" fillId="3" borderId="0" xfId="0" applyNumberFormat="1" applyFont="1" applyFill="1" applyProtection="1"/>
    <xf numFmtId="0" fontId="16" fillId="3" borderId="0" xfId="0" applyFont="1" applyFill="1" applyAlignment="1" applyProtection="1">
      <alignment horizontal="center"/>
    </xf>
    <xf numFmtId="0" fontId="16" fillId="3" borderId="0" xfId="0" applyFont="1" applyFill="1"/>
    <xf numFmtId="4" fontId="16" fillId="3" borderId="0" xfId="0" applyNumberFormat="1" applyFont="1" applyFill="1"/>
    <xf numFmtId="4" fontId="6" fillId="3" borderId="0" xfId="0" applyNumberFormat="1" applyFont="1" applyFill="1" applyProtection="1"/>
    <xf numFmtId="0" fontId="4" fillId="3" borderId="0" xfId="0" applyFont="1" applyFill="1" applyProtection="1"/>
    <xf numFmtId="4" fontId="4" fillId="3" borderId="0" xfId="0" applyNumberFormat="1" applyFont="1" applyFill="1" applyProtection="1"/>
    <xf numFmtId="0" fontId="4" fillId="3" borderId="0" xfId="0" applyFont="1" applyFill="1" applyAlignment="1" applyProtection="1">
      <alignment horizontal="center"/>
    </xf>
    <xf numFmtId="0" fontId="4" fillId="3" borderId="0" xfId="0" applyFont="1" applyFill="1"/>
    <xf numFmtId="4" fontId="4" fillId="3" borderId="0" xfId="0" applyNumberFormat="1" applyFont="1" applyFill="1"/>
    <xf numFmtId="4" fontId="5" fillId="3" borderId="0" xfId="0" applyNumberFormat="1" applyFont="1" applyFill="1" applyProtection="1"/>
    <xf numFmtId="0" fontId="0" fillId="5" borderId="8" xfId="0" applyFill="1" applyBorder="1" applyAlignment="1">
      <alignment vertical="top" wrapText="1"/>
    </xf>
    <xf numFmtId="14" fontId="0" fillId="5" borderId="8" xfId="0" applyNumberFormat="1" applyFill="1" applyBorder="1" applyAlignment="1">
      <alignment vertical="top" wrapText="1"/>
    </xf>
    <xf numFmtId="4" fontId="0" fillId="5" borderId="33" xfId="0" applyNumberFormat="1" applyFill="1" applyBorder="1" applyAlignment="1">
      <alignment vertical="top" wrapText="1"/>
    </xf>
    <xf numFmtId="0" fontId="0" fillId="5" borderId="4" xfId="0" applyFill="1" applyBorder="1" applyAlignment="1">
      <alignment vertical="top" wrapText="1"/>
    </xf>
    <xf numFmtId="14" fontId="0" fillId="5" borderId="4" xfId="0" applyNumberFormat="1" applyFill="1" applyBorder="1" applyAlignment="1">
      <alignment vertical="top" wrapText="1"/>
    </xf>
    <xf numFmtId="4" fontId="0" fillId="5" borderId="12" xfId="0" applyNumberFormat="1" applyFill="1" applyBorder="1" applyAlignment="1">
      <alignment vertical="top" wrapText="1"/>
    </xf>
    <xf numFmtId="0" fontId="0" fillId="5" borderId="31" xfId="0" applyFill="1" applyBorder="1" applyAlignment="1">
      <alignment vertical="top" wrapText="1"/>
    </xf>
    <xf numFmtId="14" fontId="0" fillId="5" borderId="31" xfId="0" applyNumberFormat="1" applyFill="1" applyBorder="1" applyAlignment="1">
      <alignment vertical="top" wrapText="1"/>
    </xf>
    <xf numFmtId="4" fontId="0" fillId="5" borderId="32" xfId="0" applyNumberFormat="1" applyFill="1" applyBorder="1" applyAlignment="1">
      <alignment vertical="top" wrapText="1"/>
    </xf>
    <xf numFmtId="0" fontId="0" fillId="0" borderId="0" xfId="0" applyAlignment="1">
      <alignment horizontal="center" vertical="center" wrapText="1"/>
    </xf>
    <xf numFmtId="0" fontId="26" fillId="0" borderId="0" xfId="8" applyFont="1" applyFill="1" applyBorder="1" applyAlignment="1" applyProtection="1"/>
    <xf numFmtId="0" fontId="7" fillId="0" borderId="0" xfId="0" applyFont="1" applyFill="1" applyBorder="1" applyProtection="1"/>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28" fillId="0" borderId="0" xfId="0" applyFont="1" applyAlignment="1">
      <alignment vertical="center"/>
    </xf>
    <xf numFmtId="0" fontId="18"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29"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5" fillId="2" borderId="38"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166" fontId="5" fillId="0" borderId="0" xfId="0" applyNumberFormat="1" applyFont="1" applyFill="1" applyAlignment="1">
      <alignment vertical="center"/>
    </xf>
    <xf numFmtId="0" fontId="5" fillId="0" borderId="0" xfId="0" applyFont="1" applyFill="1" applyAlignment="1">
      <alignment vertical="center"/>
    </xf>
    <xf numFmtId="0" fontId="28" fillId="0" borderId="0" xfId="0" applyFont="1" applyFill="1" applyAlignment="1">
      <alignment vertical="center"/>
    </xf>
    <xf numFmtId="10" fontId="4" fillId="5" borderId="38" xfId="4" applyNumberFormat="1" applyFont="1" applyFill="1" applyBorder="1" applyAlignment="1">
      <alignment vertical="center"/>
    </xf>
    <xf numFmtId="10" fontId="4" fillId="5" borderId="37" xfId="4" applyNumberFormat="1" applyFont="1" applyFill="1" applyBorder="1" applyAlignment="1">
      <alignment vertical="center"/>
    </xf>
    <xf numFmtId="10" fontId="4" fillId="5" borderId="39" xfId="4" applyNumberFormat="1" applyFont="1" applyFill="1" applyBorder="1" applyAlignment="1">
      <alignment vertical="center"/>
    </xf>
    <xf numFmtId="9" fontId="4" fillId="0" borderId="0" xfId="4" applyFont="1" applyBorder="1" applyAlignment="1">
      <alignment vertical="center"/>
    </xf>
    <xf numFmtId="0" fontId="5" fillId="2" borderId="4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0" xfId="0" applyFont="1" applyFill="1" applyBorder="1" applyAlignment="1">
      <alignment vertical="center"/>
    </xf>
    <xf numFmtId="166" fontId="5" fillId="0" borderId="0" xfId="0" applyNumberFormat="1" applyFont="1" applyFill="1" applyBorder="1" applyAlignment="1">
      <alignment vertical="center"/>
    </xf>
    <xf numFmtId="0" fontId="5" fillId="0" borderId="0" xfId="0" applyFont="1" applyFill="1" applyBorder="1" applyAlignment="1">
      <alignment vertical="center"/>
    </xf>
    <xf numFmtId="9" fontId="4" fillId="0" borderId="0" xfId="4" applyFont="1" applyFill="1" applyBorder="1" applyAlignment="1">
      <alignment vertical="center"/>
    </xf>
    <xf numFmtId="0" fontId="5" fillId="2" borderId="14"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Alignment="1">
      <alignment vertical="center"/>
    </xf>
    <xf numFmtId="0" fontId="22" fillId="0" borderId="0" xfId="0" applyFont="1" applyBorder="1" applyAlignment="1">
      <alignment vertical="center"/>
    </xf>
    <xf numFmtId="0" fontId="32" fillId="0" borderId="0" xfId="0" applyFont="1" applyAlignment="1">
      <alignment vertical="center"/>
    </xf>
    <xf numFmtId="166" fontId="21" fillId="6" borderId="41" xfId="0" applyNumberFormat="1" applyFont="1" applyFill="1" applyBorder="1" applyAlignment="1">
      <alignment horizontal="center" vertical="center"/>
    </xf>
    <xf numFmtId="0" fontId="4" fillId="0" borderId="0" xfId="0" applyFont="1" applyBorder="1"/>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44" fontId="4" fillId="5" borderId="4" xfId="0" applyNumberFormat="1" applyFont="1" applyFill="1" applyBorder="1" applyAlignment="1">
      <alignment vertical="center"/>
    </xf>
    <xf numFmtId="44" fontId="4" fillId="0" borderId="0" xfId="0" applyNumberFormat="1" applyFont="1" applyBorder="1" applyAlignment="1">
      <alignment vertical="center"/>
    </xf>
    <xf numFmtId="167" fontId="4" fillId="5" borderId="4" xfId="0" applyNumberFormat="1" applyFont="1" applyFill="1" applyBorder="1" applyAlignment="1">
      <alignment vertical="center"/>
    </xf>
    <xf numFmtId="0" fontId="5" fillId="0" borderId="42" xfId="0" applyFont="1" applyBorder="1" applyAlignment="1">
      <alignment horizontal="center" vertical="center"/>
    </xf>
    <xf numFmtId="44" fontId="5" fillId="0" borderId="42" xfId="9" applyFont="1" applyBorder="1" applyAlignment="1">
      <alignment vertical="center"/>
    </xf>
    <xf numFmtId="0" fontId="5" fillId="0" borderId="0" xfId="0" applyFont="1" applyAlignment="1">
      <alignment horizontal="center" vertical="center"/>
    </xf>
    <xf numFmtId="44" fontId="4" fillId="0" borderId="0" xfId="9" applyNumberFormat="1" applyFont="1" applyBorder="1" applyAlignment="1">
      <alignment vertical="center"/>
    </xf>
    <xf numFmtId="44" fontId="5" fillId="0" borderId="42" xfId="0" applyNumberFormat="1" applyFont="1" applyBorder="1" applyAlignment="1">
      <alignment vertical="center"/>
    </xf>
    <xf numFmtId="0" fontId="4" fillId="0" borderId="43" xfId="0" applyFont="1" applyBorder="1" applyAlignment="1">
      <alignment horizontal="center" vertical="center"/>
    </xf>
    <xf numFmtId="168" fontId="5" fillId="0" borderId="43" xfId="4" applyNumberFormat="1" applyFont="1" applyBorder="1" applyAlignment="1">
      <alignment vertical="center"/>
    </xf>
    <xf numFmtId="10" fontId="5" fillId="0" borderId="0" xfId="4" applyNumberFormat="1" applyFont="1" applyBorder="1" applyAlignment="1">
      <alignment vertical="center"/>
    </xf>
    <xf numFmtId="0" fontId="5" fillId="0" borderId="0" xfId="0" applyFont="1" applyBorder="1" applyAlignment="1">
      <alignment horizontal="right" vertical="center"/>
    </xf>
    <xf numFmtId="0" fontId="4" fillId="0" borderId="0" xfId="0" applyFont="1" applyAlignment="1">
      <alignment horizontal="center" vertical="top"/>
    </xf>
    <xf numFmtId="0" fontId="5" fillId="6" borderId="4" xfId="0" applyFont="1" applyFill="1" applyBorder="1" applyAlignment="1">
      <alignment horizontal="right" vertical="center"/>
    </xf>
    <xf numFmtId="4" fontId="1" fillId="5" borderId="4" xfId="7" applyNumberFormat="1" applyFont="1" applyFill="1" applyBorder="1" applyProtection="1">
      <protection locked="0"/>
    </xf>
    <xf numFmtId="3" fontId="1" fillId="5" borderId="4" xfId="7" applyNumberFormat="1" applyFont="1" applyFill="1" applyBorder="1" applyProtection="1">
      <protection locked="0"/>
    </xf>
    <xf numFmtId="0" fontId="5" fillId="0" borderId="12" xfId="0" applyFont="1" applyBorder="1" applyAlignment="1" applyProtection="1">
      <alignment horizontal="center" vertical="center"/>
    </xf>
    <xf numFmtId="4" fontId="1" fillId="5" borderId="12" xfId="7" applyNumberFormat="1" applyFont="1" applyFill="1" applyBorder="1" applyProtection="1">
      <protection locked="0"/>
    </xf>
    <xf numFmtId="4" fontId="1" fillId="2" borderId="12" xfId="7" applyNumberFormat="1" applyFont="1" applyFill="1" applyBorder="1" applyProtection="1"/>
    <xf numFmtId="0" fontId="5" fillId="0" borderId="12" xfId="7" applyFont="1" applyBorder="1" applyAlignment="1" applyProtection="1">
      <alignment horizontal="center"/>
    </xf>
    <xf numFmtId="3" fontId="1" fillId="5" borderId="12" xfId="7" applyNumberFormat="1" applyFont="1" applyFill="1" applyBorder="1" applyProtection="1">
      <protection locked="0"/>
    </xf>
    <xf numFmtId="3" fontId="1" fillId="2" borderId="12" xfId="7" applyNumberFormat="1" applyFont="1" applyFill="1" applyBorder="1" applyProtection="1"/>
    <xf numFmtId="3" fontId="0" fillId="0" borderId="12" xfId="0" applyNumberFormat="1" applyBorder="1" applyProtection="1"/>
    <xf numFmtId="1" fontId="0" fillId="0" borderId="25" xfId="0" applyNumberFormat="1" applyFill="1" applyBorder="1"/>
    <xf numFmtId="4" fontId="0" fillId="0" borderId="8" xfId="0" applyNumberFormat="1" applyFill="1" applyBorder="1" applyAlignment="1">
      <alignment horizontal="left" vertical="top" wrapText="1"/>
    </xf>
    <xf numFmtId="0" fontId="0" fillId="5" borderId="33" xfId="0" applyFill="1" applyBorder="1" applyAlignment="1">
      <alignment horizontal="center"/>
    </xf>
    <xf numFmtId="0" fontId="5" fillId="0" borderId="39" xfId="0" applyFont="1" applyBorder="1" applyAlignment="1">
      <alignment horizontal="center" vertical="center" wrapText="1"/>
    </xf>
    <xf numFmtId="4" fontId="4" fillId="0" borderId="5" xfId="0" applyNumberFormat="1" applyFont="1" applyFill="1" applyBorder="1" applyAlignment="1" applyProtection="1">
      <alignment horizontal="left" wrapText="1"/>
    </xf>
    <xf numFmtId="4" fontId="1" fillId="5" borderId="26" xfId="7" applyNumberFormat="1" applyFont="1" applyFill="1" applyBorder="1" applyProtection="1">
      <protection locked="0"/>
    </xf>
    <xf numFmtId="4" fontId="0" fillId="0" borderId="16" xfId="0" applyNumberFormat="1" applyBorder="1" applyProtection="1"/>
    <xf numFmtId="4" fontId="0" fillId="0" borderId="0" xfId="0" applyNumberFormat="1" applyProtection="1"/>
    <xf numFmtId="4" fontId="1" fillId="0" borderId="0" xfId="7" applyNumberFormat="1" applyFont="1" applyBorder="1" applyAlignment="1" applyProtection="1">
      <alignment horizontal="center"/>
    </xf>
    <xf numFmtId="4" fontId="4" fillId="0" borderId="0" xfId="0" applyNumberFormat="1" applyFont="1" applyFill="1" applyBorder="1" applyAlignment="1" applyProtection="1">
      <alignment horizontal="left" wrapText="1"/>
    </xf>
    <xf numFmtId="4" fontId="4" fillId="0" borderId="6" xfId="0" applyNumberFormat="1" applyFont="1" applyFill="1" applyBorder="1" applyAlignment="1" applyProtection="1">
      <alignment horizontal="left" wrapText="1"/>
    </xf>
    <xf numFmtId="4" fontId="1" fillId="0" borderId="0" xfId="7" applyNumberFormat="1" applyFont="1" applyFill="1" applyBorder="1" applyAlignment="1" applyProtection="1">
      <alignment horizontal="center" vertical="center"/>
    </xf>
    <xf numFmtId="4" fontId="3" fillId="0" borderId="6" xfId="0" applyNumberFormat="1" applyFont="1" applyFill="1" applyBorder="1" applyAlignment="1" applyProtection="1">
      <alignment horizontal="left" wrapText="1"/>
    </xf>
    <xf numFmtId="4" fontId="5" fillId="0" borderId="4" xfId="7" applyNumberFormat="1" applyFont="1" applyBorder="1" applyAlignment="1" applyProtection="1">
      <alignment horizontal="center"/>
    </xf>
    <xf numFmtId="4" fontId="3" fillId="0" borderId="25" xfId="0" applyNumberFormat="1" applyFont="1" applyFill="1" applyBorder="1" applyAlignment="1" applyProtection="1">
      <alignment horizontal="left" vertical="center" wrapText="1"/>
    </xf>
    <xf numFmtId="4" fontId="4" fillId="0" borderId="4" xfId="7" applyNumberFormat="1" applyFont="1" applyBorder="1" applyAlignment="1" applyProtection="1">
      <alignment horizontal="center"/>
    </xf>
    <xf numFmtId="4" fontId="4" fillId="0" borderId="5" xfId="0" applyNumberFormat="1" applyFont="1" applyFill="1" applyBorder="1" applyAlignment="1" applyProtection="1">
      <alignment horizontal="left" vertical="center" wrapText="1"/>
    </xf>
    <xf numFmtId="4" fontId="0" fillId="0" borderId="0" xfId="0" applyNumberFormat="1" applyBorder="1" applyProtection="1"/>
    <xf numFmtId="165" fontId="0" fillId="0" borderId="0" xfId="0" applyNumberFormat="1" applyProtection="1"/>
    <xf numFmtId="4" fontId="5" fillId="0" borderId="0" xfId="0" applyNumberFormat="1" applyFont="1" applyFill="1" applyBorder="1" applyAlignment="1" applyProtection="1">
      <alignment horizontal="center" wrapText="1"/>
    </xf>
    <xf numFmtId="4" fontId="3" fillId="0" borderId="6" xfId="0" applyNumberFormat="1" applyFont="1" applyBorder="1" applyProtection="1"/>
    <xf numFmtId="4" fontId="0" fillId="0" borderId="6" xfId="0" applyNumberFormat="1" applyBorder="1" applyProtection="1"/>
    <xf numFmtId="165" fontId="4" fillId="0" borderId="30" xfId="0" applyNumberFormat="1" applyFont="1" applyFill="1" applyBorder="1" applyAlignment="1" applyProtection="1">
      <alignment horizontal="left" vertical="center" wrapText="1"/>
    </xf>
    <xf numFmtId="165" fontId="1" fillId="6" borderId="31" xfId="7" applyNumberFormat="1" applyFont="1" applyFill="1" applyBorder="1" applyProtection="1">
      <protection locked="0"/>
    </xf>
    <xf numFmtId="165" fontId="0" fillId="0" borderId="3" xfId="0" applyNumberFormat="1" applyBorder="1" applyProtection="1"/>
    <xf numFmtId="4" fontId="5" fillId="0" borderId="6" xfId="0" applyNumberFormat="1" applyFont="1" applyFill="1" applyBorder="1" applyAlignment="1" applyProtection="1">
      <alignment horizontal="center" wrapText="1"/>
    </xf>
    <xf numFmtId="0" fontId="5" fillId="0" borderId="38" xfId="0" applyFont="1" applyBorder="1" applyAlignment="1">
      <alignment horizontal="center" vertical="center" wrapText="1"/>
    </xf>
    <xf numFmtId="4" fontId="0" fillId="5" borderId="8" xfId="0" applyNumberFormat="1" applyFill="1" applyBorder="1"/>
    <xf numFmtId="4" fontId="0" fillId="6" borderId="8" xfId="0" applyNumberFormat="1" applyFill="1" applyBorder="1"/>
    <xf numFmtId="4" fontId="0" fillId="6" borderId="4" xfId="0" applyNumberFormat="1" applyFill="1" applyBorder="1"/>
    <xf numFmtId="4" fontId="0" fillId="5" borderId="24" xfId="0" applyNumberFormat="1" applyFill="1" applyBorder="1"/>
    <xf numFmtId="4" fontId="0" fillId="6" borderId="24" xfId="0" applyNumberFormat="1" applyFill="1" applyBorder="1"/>
    <xf numFmtId="0" fontId="4" fillId="0" borderId="0" xfId="0" applyFont="1"/>
    <xf numFmtId="4" fontId="5" fillId="0" borderId="37" xfId="0" applyNumberFormat="1" applyFont="1" applyFill="1" applyBorder="1" applyAlignment="1"/>
    <xf numFmtId="3" fontId="5" fillId="0" borderId="37" xfId="0" applyNumberFormat="1" applyFont="1" applyFill="1" applyBorder="1" applyAlignment="1"/>
    <xf numFmtId="4" fontId="5" fillId="0" borderId="44" xfId="0" applyNumberFormat="1" applyFont="1" applyFill="1" applyBorder="1" applyAlignment="1"/>
    <xf numFmtId="0" fontId="4" fillId="0" borderId="45" xfId="0" applyFont="1" applyFill="1" applyBorder="1" applyAlignment="1"/>
    <xf numFmtId="0" fontId="5" fillId="0" borderId="13" xfId="0" applyNumberFormat="1" applyFont="1" applyBorder="1" applyAlignment="1"/>
    <xf numFmtId="0" fontId="4" fillId="0" borderId="46" xfId="0" applyFont="1" applyBorder="1"/>
    <xf numFmtId="0" fontId="0" fillId="5" borderId="47" xfId="0" applyFill="1" applyBorder="1" applyAlignment="1">
      <alignment horizontal="center"/>
    </xf>
    <xf numFmtId="0" fontId="5" fillId="0" borderId="17" xfId="0" applyNumberFormat="1" applyFont="1" applyBorder="1" applyAlignment="1"/>
    <xf numFmtId="0" fontId="4" fillId="0" borderId="48" xfId="0" applyFont="1" applyBorder="1"/>
    <xf numFmtId="0" fontId="5" fillId="0" borderId="5" xfId="0" applyNumberFormat="1" applyFont="1" applyBorder="1" applyAlignment="1"/>
    <xf numFmtId="0" fontId="5" fillId="0" borderId="23" xfId="0" applyNumberFormat="1" applyFont="1" applyBorder="1" applyAlignment="1"/>
    <xf numFmtId="0" fontId="4" fillId="0" borderId="49" xfId="0" applyFont="1" applyBorder="1"/>
    <xf numFmtId="0" fontId="4" fillId="0" borderId="14" xfId="0" applyFont="1" applyBorder="1"/>
    <xf numFmtId="0" fontId="1" fillId="0" borderId="0" xfId="8" applyFont="1" applyBorder="1" applyProtection="1"/>
    <xf numFmtId="0" fontId="1" fillId="0" borderId="0" xfId="8" applyFont="1" applyFill="1" applyBorder="1" applyProtection="1"/>
    <xf numFmtId="0" fontId="23" fillId="0" borderId="0" xfId="8" applyFont="1" applyFill="1" applyBorder="1" applyProtection="1"/>
    <xf numFmtId="14" fontId="24" fillId="0" borderId="0" xfId="8" applyNumberFormat="1" applyFont="1" applyFill="1" applyBorder="1" applyAlignment="1" applyProtection="1">
      <alignment horizontal="left"/>
    </xf>
    <xf numFmtId="0" fontId="24" fillId="0" borderId="0" xfId="8" applyFont="1" applyFill="1" applyBorder="1" applyProtection="1"/>
    <xf numFmtId="0" fontId="33" fillId="0" borderId="0" xfId="8" applyFont="1" applyBorder="1" applyAlignment="1" applyProtection="1">
      <alignment horizontal="left"/>
    </xf>
    <xf numFmtId="0" fontId="33" fillId="0" borderId="0" xfId="8" applyFont="1" applyBorder="1" applyAlignment="1" applyProtection="1"/>
    <xf numFmtId="0" fontId="33" fillId="0" borderId="0" xfId="8" applyFont="1" applyFill="1" applyBorder="1" applyProtection="1"/>
    <xf numFmtId="0" fontId="24" fillId="0" borderId="0" xfId="8" applyFont="1" applyBorder="1" applyProtection="1"/>
    <xf numFmtId="0" fontId="24" fillId="5" borderId="4" xfId="8" applyFont="1" applyFill="1" applyBorder="1" applyAlignment="1" applyProtection="1">
      <alignment horizontal="left" vertical="center"/>
      <protection locked="0"/>
    </xf>
    <xf numFmtId="0" fontId="24" fillId="0" borderId="0" xfId="8" applyFont="1" applyBorder="1" applyAlignment="1" applyProtection="1">
      <alignment horizontal="left"/>
    </xf>
    <xf numFmtId="0" fontId="23" fillId="0" borderId="0" xfId="8" applyFont="1" applyFill="1" applyBorder="1" applyAlignment="1" applyProtection="1">
      <alignment horizontal="left"/>
    </xf>
    <xf numFmtId="0" fontId="24" fillId="5" borderId="4" xfId="8" applyFont="1" applyFill="1" applyBorder="1" applyAlignment="1" applyProtection="1">
      <alignment horizontal="left" vertical="center" wrapText="1"/>
      <protection locked="0"/>
    </xf>
    <xf numFmtId="0" fontId="24" fillId="0" borderId="0" xfId="8" applyFont="1" applyFill="1" applyBorder="1" applyAlignment="1" applyProtection="1">
      <alignment horizontal="left"/>
    </xf>
    <xf numFmtId="0" fontId="24" fillId="5" borderId="4" xfId="8" applyFont="1" applyFill="1" applyBorder="1" applyAlignment="1" applyProtection="1">
      <alignment horizontal="center" vertical="center"/>
      <protection locked="0"/>
    </xf>
    <xf numFmtId="0" fontId="24" fillId="0" borderId="0" xfId="8" applyFont="1" applyFill="1" applyBorder="1" applyAlignment="1" applyProtection="1"/>
    <xf numFmtId="0" fontId="24" fillId="5" borderId="4" xfId="8" applyFont="1" applyFill="1" applyBorder="1" applyAlignment="1" applyProtection="1">
      <alignment horizontal="center"/>
    </xf>
    <xf numFmtId="0" fontId="24" fillId="5" borderId="4" xfId="8" applyFont="1" applyFill="1" applyBorder="1" applyProtection="1"/>
    <xf numFmtId="0" fontId="24" fillId="7" borderId="4" xfId="8" applyFont="1" applyFill="1" applyBorder="1" applyAlignment="1" applyProtection="1">
      <alignment vertical="center"/>
    </xf>
    <xf numFmtId="4" fontId="4" fillId="6" borderId="25" xfId="0" applyNumberFormat="1" applyFont="1" applyFill="1" applyBorder="1" applyAlignment="1">
      <alignment vertical="center"/>
    </xf>
    <xf numFmtId="4" fontId="4" fillId="6" borderId="33" xfId="0" applyNumberFormat="1" applyFont="1" applyFill="1" applyBorder="1" applyAlignment="1">
      <alignment vertical="center"/>
    </xf>
    <xf numFmtId="4" fontId="4" fillId="6" borderId="30" xfId="0" applyNumberFormat="1" applyFont="1" applyFill="1" applyBorder="1" applyAlignment="1">
      <alignment vertical="center"/>
    </xf>
    <xf numFmtId="4" fontId="4" fillId="6" borderId="32" xfId="0" applyNumberFormat="1" applyFont="1" applyFill="1" applyBorder="1" applyAlignment="1">
      <alignment vertical="center"/>
    </xf>
    <xf numFmtId="3" fontId="4" fillId="6" borderId="4" xfId="0" applyNumberFormat="1" applyFont="1" applyFill="1" applyBorder="1" applyAlignment="1">
      <alignment vertical="center"/>
    </xf>
    <xf numFmtId="3" fontId="4" fillId="6" borderId="12" xfId="0" applyNumberFormat="1" applyFont="1" applyFill="1" applyBorder="1" applyAlignment="1">
      <alignment vertical="center"/>
    </xf>
    <xf numFmtId="3" fontId="4" fillId="6" borderId="31" xfId="0" applyNumberFormat="1" applyFont="1" applyFill="1" applyBorder="1" applyAlignment="1">
      <alignment vertical="center"/>
    </xf>
    <xf numFmtId="3" fontId="4" fillId="6" borderId="32" xfId="0" applyNumberFormat="1" applyFont="1" applyFill="1" applyBorder="1" applyAlignment="1">
      <alignment vertical="center"/>
    </xf>
    <xf numFmtId="0" fontId="4" fillId="0" borderId="0" xfId="0" applyFont="1" applyFill="1" applyBorder="1" applyProtection="1"/>
    <xf numFmtId="4" fontId="4" fillId="5" borderId="33" xfId="0" applyNumberFormat="1" applyFont="1" applyFill="1" applyBorder="1" applyProtection="1">
      <protection locked="0"/>
    </xf>
    <xf numFmtId="0" fontId="4" fillId="5" borderId="8" xfId="0" applyFont="1" applyFill="1" applyBorder="1"/>
    <xf numFmtId="49" fontId="4" fillId="5" borderId="4" xfId="0" applyNumberFormat="1" applyFont="1" applyFill="1" applyBorder="1" applyProtection="1">
      <protection locked="0"/>
    </xf>
    <xf numFmtId="4" fontId="4" fillId="5" borderId="4" xfId="0" applyNumberFormat="1" applyFont="1" applyFill="1" applyBorder="1" applyProtection="1">
      <protection locked="0"/>
    </xf>
    <xf numFmtId="4" fontId="4" fillId="6" borderId="4" xfId="0" applyNumberFormat="1" applyFont="1" applyFill="1" applyBorder="1"/>
    <xf numFmtId="4" fontId="4" fillId="5" borderId="12" xfId="0" applyNumberFormat="1" applyFont="1" applyFill="1" applyBorder="1"/>
    <xf numFmtId="4" fontId="4" fillId="6" borderId="4" xfId="0" applyNumberFormat="1" applyFont="1" applyFill="1" applyBorder="1" applyProtection="1"/>
    <xf numFmtId="0" fontId="4" fillId="5" borderId="31" xfId="0" applyFont="1" applyFill="1" applyBorder="1" applyProtection="1"/>
    <xf numFmtId="4" fontId="4" fillId="5" borderId="31" xfId="0" applyNumberFormat="1" applyFont="1" applyFill="1" applyBorder="1" applyProtection="1"/>
    <xf numFmtId="4" fontId="4" fillId="6" borderId="31" xfId="0" applyNumberFormat="1" applyFont="1" applyFill="1" applyBorder="1"/>
    <xf numFmtId="4" fontId="4" fillId="6" borderId="31" xfId="0" applyNumberFormat="1" applyFont="1" applyFill="1" applyBorder="1" applyProtection="1"/>
    <xf numFmtId="4" fontId="4" fillId="5" borderId="32" xfId="0" applyNumberFormat="1" applyFont="1" applyFill="1" applyBorder="1"/>
    <xf numFmtId="0" fontId="4" fillId="3" borderId="0" xfId="0" applyFont="1" applyFill="1" applyBorder="1" applyProtection="1"/>
    <xf numFmtId="0" fontId="25" fillId="0" borderId="0" xfId="0" applyFont="1" applyAlignment="1">
      <alignment horizontal="left" vertical="center"/>
    </xf>
    <xf numFmtId="0" fontId="12" fillId="0" borderId="0" xfId="0" applyFont="1" applyFill="1" applyBorder="1"/>
    <xf numFmtId="0" fontId="0" fillId="0" borderId="0" xfId="0" applyFill="1" applyBorder="1"/>
    <xf numFmtId="0" fontId="4"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horizontal="left" vertical="top"/>
    </xf>
    <xf numFmtId="0" fontId="4" fillId="0" borderId="0" xfId="0" applyFont="1" applyBorder="1" applyAlignment="1">
      <alignment vertical="top" wrapText="1"/>
    </xf>
    <xf numFmtId="0" fontId="5" fillId="0" borderId="0" xfId="0" applyFont="1" applyFill="1" applyBorder="1" applyAlignment="1">
      <alignment vertical="top"/>
    </xf>
    <xf numFmtId="0" fontId="23" fillId="0" borderId="0" xfId="8" applyFont="1" applyFill="1" applyBorder="1" applyAlignment="1" applyProtection="1">
      <alignment horizontal="center"/>
    </xf>
    <xf numFmtId="0" fontId="24" fillId="0" borderId="0" xfId="8" applyFont="1" applyBorder="1" applyAlignment="1" applyProtection="1"/>
    <xf numFmtId="0" fontId="24" fillId="0" borderId="0" xfId="8" applyFont="1" applyFill="1" applyBorder="1" applyAlignment="1" applyProtection="1">
      <alignment vertical="center" wrapText="1"/>
    </xf>
    <xf numFmtId="0" fontId="23" fillId="0" borderId="4" xfId="8" applyFont="1" applyFill="1" applyBorder="1" applyAlignment="1" applyProtection="1">
      <alignment vertical="top" wrapText="1"/>
    </xf>
    <xf numFmtId="0" fontId="23" fillId="0" borderId="4" xfId="0" applyFont="1" applyFill="1" applyBorder="1" applyAlignment="1" applyProtection="1">
      <alignment vertical="top" wrapText="1"/>
    </xf>
    <xf numFmtId="0" fontId="15" fillId="0" borderId="0" xfId="0"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3" fillId="0" borderId="0" xfId="0" applyFont="1" applyFill="1" applyBorder="1" applyAlignment="1" applyProtection="1">
      <alignment vertical="center"/>
    </xf>
    <xf numFmtId="0" fontId="8" fillId="2" borderId="17"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4" fillId="0" borderId="0" xfId="0" applyFont="1" applyFill="1" applyBorder="1" applyAlignment="1" applyProtection="1">
      <alignment wrapText="1"/>
    </xf>
    <xf numFmtId="0" fontId="4" fillId="0" borderId="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center" vertical="center"/>
    </xf>
    <xf numFmtId="0" fontId="4" fillId="0" borderId="30" xfId="0" applyFont="1" applyFill="1" applyBorder="1" applyAlignment="1" applyProtection="1">
      <alignment horizontal="center" vertical="center" wrapText="1"/>
    </xf>
    <xf numFmtId="0" fontId="4" fillId="0" borderId="31" xfId="0" applyFont="1" applyBorder="1" applyAlignment="1" applyProtection="1">
      <alignment horizontal="left" vertical="center" wrapText="1"/>
    </xf>
    <xf numFmtId="0" fontId="4" fillId="0" borderId="31" xfId="0" applyFont="1" applyBorder="1" applyAlignment="1" applyProtection="1">
      <alignment horizontal="center" vertical="center"/>
    </xf>
    <xf numFmtId="0" fontId="4" fillId="0" borderId="32"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25"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7" fillId="0" borderId="0" xfId="8" applyFont="1" applyFill="1" applyBorder="1" applyAlignment="1" applyProtection="1">
      <alignment horizontal="left"/>
    </xf>
    <xf numFmtId="0" fontId="7" fillId="0" borderId="0" xfId="8" applyFont="1" applyBorder="1" applyProtection="1"/>
    <xf numFmtId="0" fontId="7" fillId="0" borderId="0" xfId="8" applyFont="1" applyFill="1" applyBorder="1" applyProtection="1"/>
    <xf numFmtId="14" fontId="7" fillId="0" borderId="0" xfId="8" applyNumberFormat="1" applyFont="1" applyFill="1" applyBorder="1" applyAlignment="1" applyProtection="1">
      <alignment horizontal="left"/>
    </xf>
    <xf numFmtId="0" fontId="5" fillId="0" borderId="0" xfId="0" applyFont="1" applyFill="1" applyBorder="1" applyAlignment="1" applyProtection="1">
      <alignment horizontal="center"/>
    </xf>
    <xf numFmtId="0" fontId="4" fillId="0" borderId="0" xfId="8" applyFont="1" applyBorder="1" applyProtection="1"/>
    <xf numFmtId="0" fontId="4" fillId="0" borderId="0" xfId="8" applyFont="1" applyFill="1" applyBorder="1" applyProtection="1"/>
    <xf numFmtId="14" fontId="4" fillId="0" borderId="0" xfId="8" applyNumberFormat="1" applyFont="1" applyFill="1" applyBorder="1" applyAlignment="1" applyProtection="1">
      <alignment horizontal="left"/>
    </xf>
    <xf numFmtId="0" fontId="4" fillId="0" borderId="0" xfId="8" applyFont="1" applyBorder="1" applyAlignment="1" applyProtection="1">
      <alignment horizontal="centerContinuous"/>
    </xf>
    <xf numFmtId="0" fontId="4" fillId="0" borderId="0" xfId="0" quotePrefix="1" applyFont="1" applyFill="1" applyBorder="1" applyAlignment="1">
      <alignment vertical="center"/>
    </xf>
    <xf numFmtId="0" fontId="4" fillId="0" borderId="0" xfId="0" quotePrefix="1" applyFont="1" applyAlignment="1">
      <alignment vertical="center"/>
    </xf>
    <xf numFmtId="4" fontId="1" fillId="5" borderId="46" xfId="7" applyNumberFormat="1" applyFont="1" applyFill="1" applyBorder="1" applyProtection="1">
      <protection locked="0"/>
    </xf>
    <xf numFmtId="0" fontId="1" fillId="0" borderId="5" xfId="5" applyFont="1" applyFill="1" applyBorder="1" applyAlignment="1" applyProtection="1">
      <alignment horizontal="center" vertical="center" wrapText="1"/>
    </xf>
    <xf numFmtId="0" fontId="1" fillId="0" borderId="0" xfId="5" applyFill="1" applyProtection="1"/>
    <xf numFmtId="44" fontId="4" fillId="0" borderId="0" xfId="9" applyNumberFormat="1" applyFont="1" applyFill="1" applyBorder="1" applyAlignment="1">
      <alignment vertical="center"/>
    </xf>
    <xf numFmtId="0" fontId="5" fillId="0" borderId="4" xfId="0" applyFont="1" applyFill="1" applyBorder="1" applyAlignment="1" applyProtection="1">
      <alignment horizontal="center"/>
      <protection locked="0"/>
    </xf>
    <xf numFmtId="0" fontId="5" fillId="3" borderId="38" xfId="0" applyFont="1" applyFill="1" applyBorder="1" applyAlignment="1" applyProtection="1">
      <alignment horizontal="center" vertical="center" wrapText="1"/>
    </xf>
    <xf numFmtId="0" fontId="5" fillId="3" borderId="37" xfId="0" applyFont="1" applyFill="1" applyBorder="1" applyAlignment="1">
      <alignment horizontal="center" vertical="center" wrapText="1"/>
    </xf>
    <xf numFmtId="4" fontId="5" fillId="3" borderId="37" xfId="0" applyNumberFormat="1" applyFont="1" applyFill="1" applyBorder="1" applyAlignment="1">
      <alignment horizontal="center" vertical="center" wrapText="1"/>
    </xf>
    <xf numFmtId="4" fontId="5" fillId="3" borderId="39" xfId="0" applyNumberFormat="1" applyFont="1" applyFill="1" applyBorder="1" applyAlignment="1">
      <alignment horizontal="center" vertical="center" wrapText="1"/>
    </xf>
    <xf numFmtId="4" fontId="4" fillId="3" borderId="8" xfId="0" applyNumberFormat="1" applyFont="1" applyFill="1" applyBorder="1" applyProtection="1">
      <protection locked="0"/>
    </xf>
    <xf numFmtId="1" fontId="4" fillId="3" borderId="5" xfId="0" applyNumberFormat="1" applyFont="1" applyFill="1" applyBorder="1" applyProtection="1">
      <protection locked="0"/>
    </xf>
    <xf numFmtId="4" fontId="4" fillId="3" borderId="4" xfId="0" applyNumberFormat="1" applyFont="1" applyFill="1" applyBorder="1" applyProtection="1">
      <protection locked="0"/>
    </xf>
    <xf numFmtId="0" fontId="4" fillId="3" borderId="30" xfId="0" applyFont="1" applyFill="1" applyBorder="1" applyProtection="1"/>
    <xf numFmtId="0" fontId="0" fillId="3" borderId="0" xfId="0" applyFill="1"/>
    <xf numFmtId="4" fontId="0" fillId="3" borderId="0" xfId="0" applyNumberFormat="1" applyFill="1"/>
    <xf numFmtId="0" fontId="4" fillId="6" borderId="8" xfId="0" applyFont="1" applyFill="1" applyBorder="1"/>
    <xf numFmtId="0" fontId="4" fillId="6" borderId="4" xfId="0" applyFont="1" applyFill="1" applyBorder="1"/>
    <xf numFmtId="0" fontId="4" fillId="6" borderId="31" xfId="0" applyFont="1" applyFill="1" applyBorder="1"/>
    <xf numFmtId="1" fontId="4" fillId="3" borderId="17" xfId="0" applyNumberFormat="1" applyFont="1" applyFill="1" applyBorder="1" applyProtection="1">
      <protection locked="0"/>
    </xf>
    <xf numFmtId="49" fontId="4" fillId="5" borderId="18" xfId="0" applyNumberFormat="1" applyFont="1" applyFill="1" applyBorder="1" applyProtection="1">
      <protection locked="0"/>
    </xf>
    <xf numFmtId="4" fontId="4" fillId="5" borderId="18" xfId="0" applyNumberFormat="1" applyFont="1" applyFill="1" applyBorder="1" applyProtection="1">
      <protection locked="0"/>
    </xf>
    <xf numFmtId="0" fontId="4" fillId="5" borderId="18" xfId="0" applyFont="1" applyFill="1" applyBorder="1"/>
    <xf numFmtId="0" fontId="4" fillId="6" borderId="18" xfId="0" applyFont="1" applyFill="1" applyBorder="1"/>
    <xf numFmtId="4" fontId="4" fillId="6" borderId="18" xfId="0" applyNumberFormat="1" applyFont="1" applyFill="1" applyBorder="1"/>
    <xf numFmtId="4" fontId="4" fillId="5" borderId="19" xfId="0" applyNumberFormat="1" applyFont="1" applyFill="1" applyBorder="1"/>
    <xf numFmtId="0" fontId="4" fillId="5" borderId="35" xfId="0" applyFont="1" applyFill="1" applyBorder="1"/>
    <xf numFmtId="0" fontId="12" fillId="3" borderId="0" xfId="0" applyFont="1" applyFill="1"/>
    <xf numFmtId="0" fontId="5" fillId="3" borderId="40" xfId="0" applyFont="1" applyFill="1" applyBorder="1" applyAlignment="1">
      <alignment horizontal="center" vertical="center" wrapText="1"/>
    </xf>
    <xf numFmtId="0" fontId="5" fillId="3" borderId="27" xfId="0" applyFont="1" applyFill="1" applyBorder="1" applyAlignment="1">
      <alignment horizontal="center" vertical="center" wrapText="1"/>
    </xf>
    <xf numFmtId="4" fontId="5" fillId="3" borderId="28" xfId="0" applyNumberFormat="1" applyFont="1" applyFill="1" applyBorder="1" applyAlignment="1">
      <alignment horizontal="center" vertical="center" wrapText="1"/>
    </xf>
    <xf numFmtId="0" fontId="0" fillId="3" borderId="0" xfId="0" applyFill="1" applyAlignment="1">
      <alignment horizontal="center" vertical="center" wrapText="1"/>
    </xf>
    <xf numFmtId="0" fontId="5" fillId="3" borderId="17" xfId="0" applyFont="1" applyFill="1" applyBorder="1"/>
    <xf numFmtId="0" fontId="5" fillId="3" borderId="18" xfId="0" applyFont="1" applyFill="1" applyBorder="1"/>
    <xf numFmtId="0" fontId="5" fillId="3" borderId="18" xfId="0" applyFont="1" applyFill="1" applyBorder="1" applyAlignment="1">
      <alignment wrapText="1"/>
    </xf>
    <xf numFmtId="4" fontId="5" fillId="3" borderId="19" xfId="0" applyNumberFormat="1" applyFont="1" applyFill="1" applyBorder="1"/>
    <xf numFmtId="0" fontId="5" fillId="3" borderId="5" xfId="0" applyFont="1" applyFill="1" applyBorder="1" applyAlignment="1">
      <alignment vertical="top" wrapText="1"/>
    </xf>
    <xf numFmtId="0" fontId="5" fillId="3" borderId="4" xfId="0" applyFont="1" applyFill="1" applyBorder="1" applyAlignment="1">
      <alignment vertical="top" wrapText="1"/>
    </xf>
    <xf numFmtId="4" fontId="5" fillId="3" borderId="4" xfId="0" applyNumberFormat="1" applyFont="1" applyFill="1" applyBorder="1" applyAlignment="1">
      <alignment vertical="top" wrapText="1"/>
    </xf>
    <xf numFmtId="14" fontId="5" fillId="3" borderId="4" xfId="0" applyNumberFormat="1" applyFont="1" applyFill="1" applyBorder="1" applyAlignment="1">
      <alignment vertical="top" wrapText="1"/>
    </xf>
    <xf numFmtId="4" fontId="5" fillId="3" borderId="12" xfId="0" applyNumberFormat="1" applyFont="1" applyFill="1" applyBorder="1" applyAlignment="1">
      <alignment vertical="top" wrapText="1"/>
    </xf>
    <xf numFmtId="0" fontId="0" fillId="3" borderId="0" xfId="0" applyFill="1" applyAlignment="1">
      <alignment vertical="top" wrapText="1"/>
    </xf>
    <xf numFmtId="0" fontId="5" fillId="3" borderId="30" xfId="0" applyFont="1" applyFill="1" applyBorder="1" applyAlignment="1">
      <alignment vertical="top" wrapText="1"/>
    </xf>
    <xf numFmtId="0" fontId="5" fillId="3" borderId="31" xfId="0" applyFont="1" applyFill="1" applyBorder="1" applyAlignment="1">
      <alignment vertical="top" wrapText="1"/>
    </xf>
    <xf numFmtId="4" fontId="5" fillId="3" borderId="32" xfId="0" applyNumberFormat="1" applyFont="1" applyFill="1" applyBorder="1" applyAlignment="1">
      <alignment vertical="top" wrapText="1"/>
    </xf>
    <xf numFmtId="0" fontId="21" fillId="3" borderId="0" xfId="0" applyFont="1" applyFill="1" applyProtection="1"/>
    <xf numFmtId="4" fontId="22" fillId="3" borderId="0" xfId="0" applyNumberFormat="1" applyFont="1" applyFill="1" applyProtection="1"/>
    <xf numFmtId="4" fontId="22" fillId="3" borderId="0" xfId="0" applyNumberFormat="1" applyFont="1" applyFill="1" applyBorder="1" applyProtection="1"/>
    <xf numFmtId="0" fontId="5" fillId="3" borderId="0" xfId="0" applyFont="1" applyFill="1" applyProtection="1"/>
    <xf numFmtId="4" fontId="4" fillId="3" borderId="0" xfId="0" applyNumberFormat="1" applyFont="1" applyFill="1" applyBorder="1" applyProtection="1"/>
    <xf numFmtId="4" fontId="7" fillId="3" borderId="0" xfId="0" applyNumberFormat="1" applyFont="1" applyFill="1" applyProtection="1"/>
    <xf numFmtId="0" fontId="5" fillId="3" borderId="38" xfId="0" applyFont="1" applyFill="1" applyBorder="1" applyAlignment="1">
      <alignment horizontal="center" vertical="center"/>
    </xf>
    <xf numFmtId="4" fontId="5" fillId="3" borderId="39" xfId="0" applyNumberFormat="1" applyFont="1" applyFill="1" applyBorder="1" applyAlignment="1" applyProtection="1">
      <alignment horizontal="center" vertical="center" wrapText="1"/>
    </xf>
    <xf numFmtId="4" fontId="5" fillId="3" borderId="0" xfId="0" applyNumberFormat="1" applyFont="1" applyFill="1" applyBorder="1" applyAlignment="1" applyProtection="1">
      <alignment horizontal="center" vertical="center" wrapText="1"/>
    </xf>
    <xf numFmtId="4" fontId="5" fillId="3" borderId="13" xfId="0" applyNumberFormat="1" applyFont="1" applyFill="1" applyBorder="1" applyAlignment="1" applyProtection="1">
      <alignment horizontal="center" vertical="center" wrapText="1"/>
    </xf>
    <xf numFmtId="1" fontId="4" fillId="3" borderId="25" xfId="0" applyNumberFormat="1" applyFont="1" applyFill="1" applyBorder="1" applyAlignment="1">
      <alignment horizontal="right"/>
    </xf>
    <xf numFmtId="1" fontId="4" fillId="3" borderId="8" xfId="0" applyNumberFormat="1" applyFont="1" applyFill="1" applyBorder="1" applyAlignment="1">
      <alignment horizontal="left"/>
    </xf>
    <xf numFmtId="4" fontId="4" fillId="3" borderId="33" xfId="0" applyNumberFormat="1" applyFont="1" applyFill="1" applyBorder="1" applyProtection="1">
      <protection locked="0"/>
    </xf>
    <xf numFmtId="4" fontId="4" fillId="3" borderId="0" xfId="0" applyNumberFormat="1" applyFont="1" applyFill="1" applyBorder="1" applyProtection="1">
      <protection locked="0"/>
    </xf>
    <xf numFmtId="4" fontId="4" fillId="3" borderId="25" xfId="0" applyNumberFormat="1" applyFont="1" applyFill="1" applyBorder="1" applyProtection="1">
      <protection locked="0"/>
    </xf>
    <xf numFmtId="0" fontId="4" fillId="3" borderId="0" xfId="0" applyFont="1" applyFill="1" applyBorder="1" applyAlignment="1" applyProtection="1">
      <alignment horizontal="center" vertical="center" wrapText="1"/>
    </xf>
    <xf numFmtId="1" fontId="4" fillId="3" borderId="5" xfId="0" applyNumberFormat="1" applyFont="1" applyFill="1" applyBorder="1" applyAlignment="1">
      <alignment horizontal="right"/>
    </xf>
    <xf numFmtId="1" fontId="4" fillId="3" borderId="4" xfId="0" applyNumberFormat="1" applyFont="1" applyFill="1" applyBorder="1" applyAlignment="1">
      <alignment horizontal="left"/>
    </xf>
    <xf numFmtId="4" fontId="5" fillId="3" borderId="53" xfId="0" applyNumberFormat="1" applyFont="1" applyFill="1" applyBorder="1"/>
    <xf numFmtId="4" fontId="5" fillId="3" borderId="37" xfId="0" applyNumberFormat="1" applyFont="1" applyFill="1" applyBorder="1"/>
    <xf numFmtId="4" fontId="5" fillId="3" borderId="37" xfId="0" applyNumberFormat="1" applyFont="1" applyFill="1" applyBorder="1" applyProtection="1"/>
    <xf numFmtId="4" fontId="5" fillId="3" borderId="54" xfId="0" applyNumberFormat="1" applyFont="1" applyFill="1" applyBorder="1" applyProtection="1"/>
    <xf numFmtId="4" fontId="5" fillId="3" borderId="39" xfId="0" applyNumberFormat="1" applyFont="1" applyFill="1" applyBorder="1" applyProtection="1"/>
    <xf numFmtId="4" fontId="5" fillId="3" borderId="0" xfId="0" applyNumberFormat="1" applyFont="1" applyFill="1" applyBorder="1" applyProtection="1"/>
    <xf numFmtId="4" fontId="5" fillId="3" borderId="38" xfId="0" applyNumberFormat="1" applyFont="1" applyFill="1" applyBorder="1" applyProtection="1"/>
    <xf numFmtId="3" fontId="0" fillId="0" borderId="0" xfId="0" applyNumberFormat="1" applyFill="1"/>
    <xf numFmtId="3" fontId="0" fillId="0" borderId="0" xfId="0" applyNumberFormat="1"/>
    <xf numFmtId="3" fontId="5" fillId="0" borderId="37" xfId="0" applyNumberFormat="1" applyFont="1" applyFill="1" applyBorder="1" applyAlignment="1">
      <alignment horizontal="center" vertical="center" wrapText="1"/>
    </xf>
    <xf numFmtId="3" fontId="0" fillId="5" borderId="8" xfId="0" applyNumberFormat="1" applyFill="1" applyBorder="1"/>
    <xf numFmtId="3" fontId="0" fillId="5" borderId="4" xfId="0" applyNumberFormat="1" applyFill="1" applyBorder="1"/>
    <xf numFmtId="3" fontId="0" fillId="5" borderId="24" xfId="0" applyNumberFormat="1" applyFill="1" applyBorder="1"/>
    <xf numFmtId="3" fontId="5" fillId="0" borderId="18" xfId="0" applyNumberFormat="1" applyFont="1" applyFill="1" applyBorder="1" applyAlignment="1"/>
    <xf numFmtId="3" fontId="5" fillId="0" borderId="4" xfId="0" applyNumberFormat="1" applyFont="1" applyFill="1" applyBorder="1" applyAlignment="1"/>
    <xf numFmtId="3" fontId="5" fillId="0" borderId="24" xfId="0" applyNumberFormat="1" applyFont="1" applyFill="1" applyBorder="1" applyAlignment="1"/>
    <xf numFmtId="3" fontId="5" fillId="0" borderId="14" xfId="0" applyNumberFormat="1" applyFont="1" applyBorder="1"/>
    <xf numFmtId="169" fontId="4" fillId="6" borderId="8" xfId="0" applyNumberFormat="1" applyFont="1" applyFill="1" applyBorder="1" applyAlignment="1">
      <alignment vertical="center"/>
    </xf>
    <xf numFmtId="169" fontId="4" fillId="6" borderId="33" xfId="0" applyNumberFormat="1" applyFont="1" applyFill="1" applyBorder="1" applyAlignment="1">
      <alignment vertical="center"/>
    </xf>
    <xf numFmtId="169" fontId="4" fillId="6" borderId="4" xfId="0" applyNumberFormat="1" applyFont="1" applyFill="1" applyBorder="1" applyAlignment="1">
      <alignment vertical="center"/>
    </xf>
    <xf numFmtId="169" fontId="4" fillId="6" borderId="12" xfId="0" applyNumberFormat="1" applyFont="1" applyFill="1" applyBorder="1" applyAlignment="1">
      <alignment vertical="center"/>
    </xf>
    <xf numFmtId="169" fontId="0" fillId="0" borderId="0" xfId="0" applyNumberFormat="1" applyFill="1"/>
    <xf numFmtId="169" fontId="0" fillId="0" borderId="0" xfId="0" applyNumberFormat="1"/>
    <xf numFmtId="169" fontId="5" fillId="0" borderId="37" xfId="0" applyNumberFormat="1" applyFont="1" applyBorder="1" applyAlignment="1">
      <alignment horizontal="center" vertical="center" wrapText="1"/>
    </xf>
    <xf numFmtId="169" fontId="0" fillId="5" borderId="8" xfId="0" applyNumberFormat="1" applyFill="1" applyBorder="1"/>
    <xf numFmtId="169" fontId="0" fillId="5" borderId="4" xfId="0" applyNumberFormat="1" applyFill="1" applyBorder="1"/>
    <xf numFmtId="169" fontId="0" fillId="5" borderId="24" xfId="0" applyNumberFormat="1" applyFill="1" applyBorder="1"/>
    <xf numFmtId="169" fontId="5" fillId="0" borderId="18" xfId="0" applyNumberFormat="1" applyFont="1" applyFill="1" applyBorder="1" applyAlignment="1"/>
    <xf numFmtId="169" fontId="5" fillId="0" borderId="4" xfId="0" applyNumberFormat="1" applyFont="1" applyFill="1" applyBorder="1" applyAlignment="1"/>
    <xf numFmtId="169" fontId="5" fillId="0" borderId="24" xfId="0" applyNumberFormat="1" applyFont="1" applyFill="1" applyBorder="1" applyAlignment="1"/>
    <xf numFmtId="169" fontId="5" fillId="0" borderId="37" xfId="0" applyNumberFormat="1" applyFont="1" applyFill="1" applyBorder="1" applyAlignment="1"/>
    <xf numFmtId="166" fontId="5" fillId="6" borderId="38" xfId="0" applyNumberFormat="1" applyFont="1" applyFill="1" applyBorder="1" applyAlignment="1">
      <alignment vertical="center"/>
    </xf>
    <xf numFmtId="166" fontId="5" fillId="6" borderId="39" xfId="0" applyNumberFormat="1" applyFont="1" applyFill="1" applyBorder="1" applyAlignment="1">
      <alignment vertical="center"/>
    </xf>
    <xf numFmtId="166" fontId="5" fillId="6" borderId="37" xfId="0" applyNumberFormat="1" applyFont="1" applyFill="1" applyBorder="1" applyAlignment="1">
      <alignment vertical="center"/>
    </xf>
    <xf numFmtId="4" fontId="0" fillId="6" borderId="4" xfId="0" applyNumberFormat="1" applyFill="1" applyBorder="1" applyAlignment="1">
      <alignment vertical="top" wrapText="1"/>
    </xf>
    <xf numFmtId="4" fontId="0" fillId="6" borderId="8" xfId="0" applyNumberFormat="1" applyFill="1" applyBorder="1" applyAlignment="1">
      <alignment vertical="top" wrapText="1"/>
    </xf>
    <xf numFmtId="4" fontId="0" fillId="6" borderId="31" xfId="0" applyNumberFormat="1" applyFill="1" applyBorder="1" applyAlignment="1">
      <alignment vertical="top" wrapText="1"/>
    </xf>
    <xf numFmtId="1" fontId="0" fillId="6" borderId="25" xfId="0" applyNumberFormat="1" applyFill="1" applyBorder="1" applyAlignment="1">
      <alignment vertical="top" wrapText="1"/>
    </xf>
    <xf numFmtId="1" fontId="0" fillId="6" borderId="5" xfId="0" applyNumberFormat="1" applyFill="1" applyBorder="1" applyAlignment="1">
      <alignment vertical="top" wrapText="1"/>
    </xf>
    <xf numFmtId="1" fontId="0" fillId="6" borderId="20" xfId="0" applyNumberFormat="1" applyFill="1" applyBorder="1" applyAlignment="1">
      <alignment vertical="top" wrapText="1"/>
    </xf>
    <xf numFmtId="1" fontId="0" fillId="6" borderId="30" xfId="0" applyNumberFormat="1" applyFill="1" applyBorder="1" applyAlignment="1">
      <alignment vertical="top" wrapText="1"/>
    </xf>
    <xf numFmtId="0" fontId="1" fillId="0" borderId="23" xfId="5" applyFont="1" applyFill="1" applyBorder="1" applyAlignment="1" applyProtection="1">
      <alignment horizontal="center" vertical="center" wrapText="1"/>
    </xf>
    <xf numFmtId="0" fontId="9" fillId="0" borderId="24" xfId="0" applyFont="1" applyFill="1" applyBorder="1" applyAlignment="1" applyProtection="1">
      <alignment horizontal="left" vertical="center" wrapText="1" indent="1"/>
    </xf>
    <xf numFmtId="0" fontId="9" fillId="0" borderId="29" xfId="0" applyFont="1" applyFill="1" applyBorder="1" applyAlignment="1" applyProtection="1">
      <alignment horizontal="left" vertical="center" wrapText="1" indent="1"/>
    </xf>
    <xf numFmtId="0" fontId="1" fillId="0" borderId="30" xfId="5" applyFont="1" applyFill="1" applyBorder="1" applyAlignment="1" applyProtection="1">
      <alignment horizontal="center" vertical="center" wrapText="1"/>
    </xf>
    <xf numFmtId="0" fontId="9" fillId="0" borderId="31" xfId="0" applyFont="1" applyFill="1" applyBorder="1" applyAlignment="1" applyProtection="1">
      <alignment horizontal="left" vertical="center" wrapText="1" indent="1"/>
    </xf>
    <xf numFmtId="0" fontId="9" fillId="0" borderId="32" xfId="0" applyFont="1" applyFill="1" applyBorder="1" applyAlignment="1" applyProtection="1">
      <alignment horizontal="left" vertical="center" wrapText="1" indent="1"/>
    </xf>
    <xf numFmtId="0" fontId="34" fillId="3" borderId="0" xfId="0" applyFont="1" applyFill="1" applyAlignment="1" applyProtection="1">
      <alignment horizontal="left"/>
    </xf>
    <xf numFmtId="0" fontId="35" fillId="3" borderId="0" xfId="0" applyFont="1" applyFill="1" applyAlignment="1" applyProtection="1">
      <alignment horizontal="left"/>
    </xf>
    <xf numFmtId="4" fontId="4" fillId="5" borderId="18" xfId="0" applyNumberFormat="1" applyFont="1" applyFill="1" applyBorder="1" applyAlignment="1" applyProtection="1">
      <alignment horizontal="right"/>
      <protection locked="0"/>
    </xf>
    <xf numFmtId="4" fontId="4" fillId="5" borderId="8" xfId="0" applyNumberFormat="1" applyFont="1" applyFill="1" applyBorder="1" applyAlignment="1" applyProtection="1">
      <alignment horizontal="right"/>
      <protection locked="0"/>
    </xf>
    <xf numFmtId="4" fontId="4" fillId="5" borderId="35" xfId="0" applyNumberFormat="1" applyFont="1" applyFill="1" applyBorder="1" applyAlignment="1" applyProtection="1">
      <alignment horizontal="right"/>
    </xf>
    <xf numFmtId="0" fontId="5" fillId="8" borderId="4" xfId="0" applyNumberFormat="1" applyFont="1" applyFill="1" applyBorder="1" applyAlignment="1" applyProtection="1">
      <alignment horizontal="center"/>
    </xf>
    <xf numFmtId="0" fontId="16" fillId="3" borderId="0" xfId="0" applyNumberFormat="1" applyFont="1" applyFill="1" applyAlignment="1" applyProtection="1">
      <alignment horizontal="center"/>
    </xf>
    <xf numFmtId="0" fontId="4" fillId="3" borderId="0" xfId="0" applyNumberFormat="1" applyFont="1" applyFill="1" applyAlignment="1" applyProtection="1">
      <alignment horizontal="center"/>
    </xf>
    <xf numFmtId="0" fontId="5" fillId="3" borderId="37" xfId="0" applyNumberFormat="1" applyFont="1" applyFill="1" applyBorder="1" applyAlignment="1" applyProtection="1">
      <alignment horizontal="center" vertical="center" wrapText="1"/>
    </xf>
    <xf numFmtId="0" fontId="4" fillId="5" borderId="18" xfId="0" applyNumberFormat="1" applyFont="1" applyFill="1" applyBorder="1" applyAlignment="1" applyProtection="1">
      <alignment horizontal="center"/>
      <protection locked="0"/>
    </xf>
    <xf numFmtId="0" fontId="4" fillId="5" borderId="4" xfId="0" applyNumberFormat="1" applyFont="1" applyFill="1" applyBorder="1" applyAlignment="1" applyProtection="1">
      <alignment horizontal="center"/>
      <protection locked="0"/>
    </xf>
    <xf numFmtId="0" fontId="4" fillId="5" borderId="31" xfId="0" applyNumberFormat="1" applyFont="1" applyFill="1" applyBorder="1" applyAlignment="1" applyProtection="1">
      <alignment horizontal="center"/>
    </xf>
    <xf numFmtId="0" fontId="0" fillId="3" borderId="0" xfId="0" applyNumberFormat="1" applyFill="1" applyAlignment="1" applyProtection="1">
      <alignment horizontal="center"/>
    </xf>
    <xf numFmtId="1" fontId="5" fillId="3" borderId="37" xfId="0" applyNumberFormat="1" applyFont="1" applyFill="1" applyBorder="1" applyAlignment="1">
      <alignment horizontal="center" vertical="center" wrapText="1"/>
    </xf>
    <xf numFmtId="0" fontId="5" fillId="0" borderId="37" xfId="0" applyFont="1" applyFill="1" applyBorder="1" applyAlignment="1" applyProtection="1">
      <alignment horizontal="center" vertical="center" wrapText="1"/>
    </xf>
    <xf numFmtId="0" fontId="5" fillId="0" borderId="4" xfId="8" applyFont="1" applyFill="1" applyBorder="1" applyAlignment="1" applyProtection="1">
      <alignment horizontal="left" vertical="center" wrapText="1"/>
    </xf>
    <xf numFmtId="170" fontId="4" fillId="5" borderId="4" xfId="8" applyNumberFormat="1" applyFont="1" applyFill="1" applyBorder="1" applyAlignment="1" applyProtection="1">
      <alignment horizontal="center" vertical="center"/>
      <protection locked="0"/>
    </xf>
    <xf numFmtId="0" fontId="4" fillId="6" borderId="4" xfId="8" applyNumberFormat="1" applyFont="1" applyFill="1" applyBorder="1" applyAlignment="1" applyProtection="1">
      <alignment horizontal="center" vertical="center"/>
      <protection locked="0"/>
    </xf>
    <xf numFmtId="14" fontId="4" fillId="8" borderId="4" xfId="8" applyNumberFormat="1" applyFont="1" applyFill="1" applyBorder="1" applyAlignment="1" applyProtection="1">
      <alignment horizontal="center" vertical="center"/>
      <protection locked="0"/>
    </xf>
    <xf numFmtId="0" fontId="4" fillId="5" borderId="4" xfId="8"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6" fontId="4" fillId="0" borderId="16" xfId="0" applyNumberFormat="1" applyFont="1" applyBorder="1" applyAlignment="1" applyProtection="1">
      <alignment horizontal="center" vertical="center"/>
    </xf>
    <xf numFmtId="171" fontId="36" fillId="0" borderId="0" xfId="0" applyNumberFormat="1" applyFont="1" applyBorder="1" applyAlignment="1" applyProtection="1">
      <alignment horizontal="center"/>
    </xf>
    <xf numFmtId="0" fontId="5" fillId="9" borderId="4" xfId="0" applyNumberFormat="1" applyFont="1" applyFill="1" applyBorder="1" applyAlignment="1" applyProtection="1">
      <alignment horizontal="center" vertical="center"/>
      <protection locked="0"/>
    </xf>
    <xf numFmtId="0" fontId="0" fillId="0" borderId="0" xfId="0" applyBorder="1" applyAlignment="1" applyProtection="1">
      <alignment horizontal="right" vertical="center"/>
    </xf>
    <xf numFmtId="171" fontId="36" fillId="0" borderId="0" xfId="0" applyNumberFormat="1" applyFont="1" applyBorder="1" applyAlignment="1" applyProtection="1">
      <alignment horizontal="center" vertical="center"/>
    </xf>
    <xf numFmtId="172" fontId="0" fillId="9" borderId="16" xfId="0" applyNumberFormat="1" applyFill="1" applyBorder="1" applyAlignment="1" applyProtection="1">
      <alignment horizontal="center" vertical="center"/>
    </xf>
    <xf numFmtId="14" fontId="36" fillId="9" borderId="16"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xf>
    <xf numFmtId="4" fontId="4" fillId="0" borderId="16" xfId="0" applyNumberFormat="1" applyFont="1" applyFill="1" applyBorder="1" applyAlignment="1" applyProtection="1">
      <alignment horizontal="left" wrapText="1"/>
    </xf>
    <xf numFmtId="0" fontId="11" fillId="0" borderId="16" xfId="0" applyFont="1" applyBorder="1" applyAlignment="1" applyProtection="1">
      <alignment horizontal="center"/>
    </xf>
    <xf numFmtId="0" fontId="1" fillId="0" borderId="47" xfId="7" applyFont="1" applyFill="1" applyBorder="1" applyAlignment="1" applyProtection="1">
      <alignment horizontal="center"/>
    </xf>
    <xf numFmtId="0" fontId="1" fillId="0" borderId="47" xfId="7" applyFont="1" applyBorder="1" applyProtection="1"/>
    <xf numFmtId="4" fontId="1" fillId="0" borderId="47" xfId="7" applyNumberFormat="1" applyFont="1" applyBorder="1" applyAlignment="1" applyProtection="1">
      <alignment horizontal="center" vertical="center"/>
    </xf>
    <xf numFmtId="0" fontId="5" fillId="0" borderId="10" xfId="0" applyFont="1" applyFill="1" applyBorder="1"/>
    <xf numFmtId="0" fontId="0" fillId="0" borderId="1" xfId="0" applyFill="1" applyBorder="1"/>
    <xf numFmtId="0" fontId="0" fillId="0" borderId="11" xfId="0" applyFill="1" applyBorder="1" applyAlignment="1" applyProtection="1">
      <alignment vertical="center"/>
    </xf>
    <xf numFmtId="0" fontId="0" fillId="0" borderId="6" xfId="0" applyFill="1" applyBorder="1"/>
    <xf numFmtId="0" fontId="0" fillId="0" borderId="16" xfId="0" applyFill="1" applyBorder="1" applyAlignment="1" applyProtection="1">
      <alignment vertical="center"/>
    </xf>
    <xf numFmtId="0" fontId="4" fillId="0" borderId="5" xfId="0" applyFont="1" applyFill="1" applyBorder="1"/>
    <xf numFmtId="0" fontId="5" fillId="0" borderId="9" xfId="0" applyFont="1" applyFill="1" applyBorder="1"/>
    <xf numFmtId="0" fontId="0" fillId="0" borderId="2" xfId="0" applyBorder="1" applyProtection="1"/>
    <xf numFmtId="0" fontId="0" fillId="0" borderId="26" xfId="0" applyBorder="1" applyProtection="1"/>
    <xf numFmtId="0" fontId="0" fillId="0" borderId="21" xfId="0" applyBorder="1" applyProtection="1"/>
    <xf numFmtId="0" fontId="0" fillId="0" borderId="16" xfId="0" applyFill="1" applyBorder="1"/>
    <xf numFmtId="0" fontId="4" fillId="0" borderId="3" xfId="0" applyFont="1" applyFill="1" applyBorder="1" applyAlignment="1">
      <alignment horizontal="center"/>
    </xf>
    <xf numFmtId="10" fontId="0" fillId="0" borderId="12" xfId="4" applyNumberFormat="1" applyFont="1" applyFill="1" applyBorder="1"/>
    <xf numFmtId="10" fontId="0" fillId="0" borderId="0" xfId="4" applyNumberFormat="1" applyFont="1" applyProtection="1"/>
    <xf numFmtId="0" fontId="5" fillId="9" borderId="4" xfId="8" applyFont="1" applyFill="1" applyBorder="1" applyAlignment="1" applyProtection="1">
      <alignment horizontal="left" vertical="center" wrapText="1"/>
    </xf>
    <xf numFmtId="0" fontId="36" fillId="0" borderId="0" xfId="0" applyFont="1"/>
    <xf numFmtId="3" fontId="1" fillId="0" borderId="50" xfId="0" applyNumberFormat="1" applyFont="1" applyBorder="1" applyAlignment="1"/>
    <xf numFmtId="4" fontId="1" fillId="0" borderId="50" xfId="0" applyNumberFormat="1" applyFont="1" applyBorder="1" applyAlignment="1"/>
    <xf numFmtId="0" fontId="1" fillId="0" borderId="19" xfId="0" applyNumberFormat="1" applyFont="1" applyBorder="1" applyAlignment="1">
      <alignment horizontal="center"/>
    </xf>
    <xf numFmtId="0" fontId="1" fillId="0" borderId="0" xfId="0" applyFont="1" applyFill="1" applyProtection="1"/>
    <xf numFmtId="3" fontId="1" fillId="0" borderId="51" xfId="0" applyNumberFormat="1" applyFont="1" applyBorder="1" applyAlignment="1"/>
    <xf numFmtId="4" fontId="1" fillId="0" borderId="51" xfId="0" applyNumberFormat="1" applyFont="1" applyBorder="1" applyAlignment="1"/>
    <xf numFmtId="0" fontId="1" fillId="0" borderId="12" xfId="0" applyNumberFormat="1" applyFont="1" applyBorder="1" applyAlignment="1">
      <alignment horizontal="center"/>
    </xf>
    <xf numFmtId="3" fontId="1" fillId="0" borderId="52" xfId="0" applyNumberFormat="1" applyFont="1" applyBorder="1" applyAlignment="1"/>
    <xf numFmtId="4" fontId="1" fillId="0" borderId="52" xfId="0" applyNumberFormat="1" applyFont="1" applyBorder="1" applyAlignment="1"/>
    <xf numFmtId="0" fontId="1" fillId="0" borderId="32" xfId="0" applyNumberFormat="1" applyFont="1" applyBorder="1" applyAlignment="1">
      <alignment horizontal="center"/>
    </xf>
    <xf numFmtId="2" fontId="0" fillId="8" borderId="4" xfId="0" applyNumberFormat="1" applyFill="1" applyBorder="1" applyAlignment="1">
      <alignment vertical="top"/>
    </xf>
    <xf numFmtId="0" fontId="5" fillId="0" borderId="4" xfId="8" applyFont="1" applyFill="1" applyBorder="1" applyAlignment="1" applyProtection="1">
      <alignment wrapText="1"/>
    </xf>
    <xf numFmtId="0" fontId="1" fillId="0" borderId="0" xfId="0" applyFont="1" applyAlignment="1">
      <alignment horizontal="center" vertical="center"/>
    </xf>
    <xf numFmtId="0" fontId="1" fillId="0" borderId="0" xfId="0" applyFont="1" applyAlignment="1">
      <alignment horizontal="left" vertical="center"/>
    </xf>
    <xf numFmtId="166" fontId="5" fillId="2" borderId="38" xfId="0" applyNumberFormat="1" applyFont="1" applyFill="1" applyBorder="1" applyAlignment="1">
      <alignment vertical="center" wrapText="1"/>
    </xf>
    <xf numFmtId="166" fontId="5" fillId="2" borderId="17" xfId="0" applyNumberFormat="1" applyFont="1" applyFill="1" applyBorder="1" applyAlignment="1">
      <alignment vertical="center" wrapText="1"/>
    </xf>
    <xf numFmtId="166" fontId="5" fillId="2" borderId="5" xfId="0" applyNumberFormat="1" applyFont="1" applyFill="1" applyBorder="1" applyAlignment="1">
      <alignment vertical="center" wrapText="1"/>
    </xf>
    <xf numFmtId="166" fontId="5" fillId="2" borderId="30" xfId="0" applyNumberFormat="1" applyFont="1" applyFill="1" applyBorder="1" applyAlignment="1">
      <alignment vertical="center" wrapText="1"/>
    </xf>
    <xf numFmtId="3" fontId="1" fillId="5" borderId="46" xfId="7" applyNumberFormat="1" applyFont="1" applyFill="1" applyBorder="1" applyProtection="1">
      <protection locked="0"/>
    </xf>
    <xf numFmtId="3" fontId="0" fillId="0" borderId="46" xfId="0" applyNumberFormat="1" applyBorder="1" applyProtection="1"/>
    <xf numFmtId="3" fontId="1" fillId="2" borderId="4" xfId="7" applyNumberFormat="1" applyFont="1" applyFill="1" applyBorder="1" applyProtection="1"/>
    <xf numFmtId="0" fontId="0" fillId="10" borderId="4" xfId="0" applyFill="1" applyBorder="1" applyProtection="1"/>
    <xf numFmtId="4" fontId="8" fillId="0" borderId="17" xfId="8" applyNumberFormat="1" applyFont="1" applyFill="1" applyBorder="1" applyProtection="1">
      <protection locked="0"/>
    </xf>
    <xf numFmtId="4" fontId="8" fillId="0" borderId="18" xfId="8" applyNumberFormat="1" applyFont="1" applyFill="1" applyBorder="1" applyProtection="1">
      <protection locked="0"/>
    </xf>
    <xf numFmtId="4" fontId="2" fillId="0" borderId="18" xfId="8" applyNumberFormat="1" applyFill="1" applyBorder="1" applyProtection="1">
      <protection locked="0"/>
    </xf>
    <xf numFmtId="4" fontId="2" fillId="0" borderId="19" xfId="8" applyNumberFormat="1" applyFill="1" applyBorder="1" applyProtection="1">
      <protection locked="0"/>
    </xf>
    <xf numFmtId="43" fontId="5" fillId="0" borderId="31" xfId="0" applyNumberFormat="1" applyFont="1" applyFill="1" applyBorder="1" applyProtection="1"/>
    <xf numFmtId="0" fontId="2" fillId="2" borderId="30" xfId="8" applyFill="1" applyBorder="1" applyProtection="1"/>
    <xf numFmtId="0" fontId="2" fillId="2" borderId="31" xfId="8" applyFill="1" applyBorder="1" applyProtection="1"/>
    <xf numFmtId="0" fontId="2" fillId="2" borderId="32" xfId="8" applyFill="1" applyBorder="1" applyProtection="1"/>
    <xf numFmtId="4" fontId="2" fillId="10" borderId="4" xfId="8" applyNumberFormat="1" applyFill="1" applyBorder="1" applyProtection="1">
      <protection locked="0"/>
    </xf>
    <xf numFmtId="0" fontId="2" fillId="10" borderId="4" xfId="8" applyFill="1" applyBorder="1" applyProtection="1"/>
    <xf numFmtId="0" fontId="2" fillId="10" borderId="24" xfId="8" applyFill="1" applyBorder="1" applyProtection="1"/>
    <xf numFmtId="4" fontId="1" fillId="10" borderId="18" xfId="1" applyNumberFormat="1" applyFill="1" applyBorder="1" applyProtection="1">
      <protection locked="0"/>
    </xf>
    <xf numFmtId="4" fontId="1" fillId="10" borderId="8" xfId="1" applyNumberFormat="1" applyFill="1" applyBorder="1" applyProtection="1">
      <protection locked="0"/>
    </xf>
    <xf numFmtId="4" fontId="1" fillId="10" borderId="35" xfId="1" applyNumberFormat="1" applyFill="1" applyBorder="1" applyProtection="1">
      <protection locked="0"/>
    </xf>
    <xf numFmtId="4" fontId="8" fillId="10" borderId="18" xfId="8" applyNumberFormat="1" applyFont="1" applyFill="1" applyBorder="1" applyProtection="1">
      <protection locked="0"/>
    </xf>
    <xf numFmtId="0" fontId="2" fillId="10" borderId="31" xfId="8" applyFill="1" applyBorder="1" applyProtection="1"/>
    <xf numFmtId="43" fontId="5" fillId="10" borderId="31" xfId="0" applyNumberFormat="1" applyFont="1" applyFill="1" applyBorder="1" applyProtection="1"/>
    <xf numFmtId="0" fontId="2" fillId="10" borderId="4" xfId="8" applyFill="1" applyBorder="1" applyProtection="1">
      <protection locked="0"/>
    </xf>
    <xf numFmtId="0" fontId="2" fillId="10" borderId="18" xfId="8" applyFill="1" applyBorder="1" applyProtection="1">
      <protection locked="0"/>
    </xf>
    <xf numFmtId="0" fontId="2" fillId="10" borderId="8" xfId="8" applyFill="1" applyBorder="1" applyProtection="1">
      <protection locked="0"/>
    </xf>
    <xf numFmtId="0" fontId="2" fillId="10" borderId="35" xfId="8" applyFill="1" applyBorder="1" applyProtection="1">
      <protection locked="0"/>
    </xf>
    <xf numFmtId="169" fontId="1" fillId="8" borderId="18" xfId="0" applyNumberFormat="1" applyFont="1" applyFill="1" applyBorder="1" applyAlignment="1">
      <alignment vertical="center" wrapText="1"/>
    </xf>
    <xf numFmtId="169" fontId="1" fillId="8" borderId="4" xfId="0" applyNumberFormat="1" applyFont="1" applyFill="1" applyBorder="1" applyAlignment="1">
      <alignment vertical="center" wrapText="1"/>
    </xf>
    <xf numFmtId="169" fontId="1" fillId="8" borderId="31" xfId="0" applyNumberFormat="1" applyFont="1" applyFill="1" applyBorder="1" applyAlignment="1">
      <alignment vertical="center" wrapText="1"/>
    </xf>
    <xf numFmtId="3" fontId="1" fillId="8" borderId="18" xfId="0" applyNumberFormat="1" applyFont="1" applyFill="1" applyBorder="1" applyAlignment="1">
      <alignment vertical="center" wrapText="1"/>
    </xf>
    <xf numFmtId="3" fontId="1" fillId="8" borderId="4" xfId="0" applyNumberFormat="1" applyFont="1" applyFill="1" applyBorder="1" applyAlignment="1">
      <alignment vertical="center" wrapText="1"/>
    </xf>
    <xf numFmtId="3" fontId="1" fillId="8" borderId="31" xfId="0" applyNumberFormat="1" applyFont="1" applyFill="1" applyBorder="1" applyAlignment="1">
      <alignment vertical="center" wrapText="1"/>
    </xf>
    <xf numFmtId="4" fontId="37" fillId="0" borderId="50" xfId="0" applyNumberFormat="1" applyFont="1" applyBorder="1" applyAlignment="1"/>
    <xf numFmtId="4" fontId="37" fillId="0" borderId="51" xfId="0" applyNumberFormat="1" applyFont="1" applyBorder="1" applyAlignment="1"/>
    <xf numFmtId="4" fontId="37" fillId="0" borderId="52" xfId="0" applyNumberFormat="1" applyFont="1" applyBorder="1" applyAlignment="1"/>
    <xf numFmtId="0" fontId="27" fillId="0" borderId="0" xfId="0" applyFont="1" applyFill="1" applyBorder="1" applyAlignment="1" applyProtection="1">
      <alignment horizontal="center"/>
    </xf>
    <xf numFmtId="0" fontId="8" fillId="0" borderId="55" xfId="8" applyFont="1" applyFill="1" applyBorder="1" applyAlignment="1" applyProtection="1">
      <alignment horizontal="center"/>
    </xf>
    <xf numFmtId="0" fontId="8" fillId="0" borderId="56" xfId="8" applyFont="1" applyFill="1" applyBorder="1" applyAlignment="1" applyProtection="1">
      <alignment horizontal="center"/>
    </xf>
    <xf numFmtId="0" fontId="8" fillId="0" borderId="57" xfId="8" applyFont="1" applyFill="1" applyBorder="1" applyAlignment="1" applyProtection="1">
      <alignment horizontal="center"/>
    </xf>
    <xf numFmtId="4" fontId="5" fillId="0" borderId="58" xfId="0" applyNumberFormat="1" applyFont="1" applyFill="1" applyBorder="1" applyAlignment="1">
      <alignment horizontal="center"/>
    </xf>
    <xf numFmtId="4" fontId="5" fillId="0" borderId="59" xfId="0" applyNumberFormat="1" applyFont="1" applyFill="1" applyBorder="1" applyAlignment="1">
      <alignment horizontal="center"/>
    </xf>
    <xf numFmtId="4" fontId="5" fillId="0" borderId="60" xfId="0" applyNumberFormat="1" applyFont="1" applyFill="1" applyBorder="1" applyAlignment="1">
      <alignment horizontal="center"/>
    </xf>
    <xf numFmtId="4" fontId="5" fillId="0" borderId="61" xfId="0" applyNumberFormat="1" applyFont="1" applyFill="1" applyBorder="1" applyAlignment="1">
      <alignment horizontal="center"/>
    </xf>
    <xf numFmtId="4" fontId="5" fillId="0" borderId="62" xfId="0" applyNumberFormat="1" applyFont="1" applyFill="1" applyBorder="1" applyAlignment="1">
      <alignment horizontal="center"/>
    </xf>
    <xf numFmtId="4" fontId="5" fillId="0" borderId="63" xfId="0" applyNumberFormat="1" applyFont="1" applyFill="1" applyBorder="1" applyAlignment="1">
      <alignment horizontal="center"/>
    </xf>
    <xf numFmtId="0" fontId="1" fillId="11" borderId="55" xfId="0" applyNumberFormat="1" applyFont="1" applyFill="1" applyBorder="1" applyAlignment="1" applyProtection="1">
      <alignment horizontal="left" vertical="center" wrapText="1"/>
    </xf>
    <xf numFmtId="0" fontId="1" fillId="11" borderId="48" xfId="0" applyNumberFormat="1" applyFont="1" applyFill="1" applyBorder="1" applyAlignment="1" applyProtection="1">
      <alignment horizontal="left" vertical="center" wrapText="1"/>
    </xf>
    <xf numFmtId="4" fontId="1" fillId="8" borderId="27" xfId="0" applyNumberFormat="1" applyFont="1" applyFill="1" applyBorder="1" applyAlignment="1">
      <alignment horizontal="center" vertical="center" wrapText="1"/>
    </xf>
    <xf numFmtId="4" fontId="1" fillId="8" borderId="64" xfId="0" applyNumberFormat="1" applyFont="1" applyFill="1" applyBorder="1" applyAlignment="1">
      <alignment horizontal="center" vertical="center" wrapText="1"/>
    </xf>
    <xf numFmtId="4" fontId="1" fillId="8" borderId="35" xfId="0" applyNumberFormat="1" applyFont="1" applyFill="1" applyBorder="1" applyAlignment="1">
      <alignment horizontal="center" vertical="center" wrapText="1"/>
    </xf>
    <xf numFmtId="0" fontId="1" fillId="11" borderId="20" xfId="0" applyNumberFormat="1" applyFont="1" applyFill="1" applyBorder="1" applyAlignment="1" applyProtection="1">
      <alignment horizontal="left" vertical="center" wrapText="1"/>
    </xf>
    <xf numFmtId="0" fontId="1" fillId="11" borderId="46" xfId="0" applyNumberFormat="1" applyFont="1" applyFill="1" applyBorder="1" applyAlignment="1" applyProtection="1">
      <alignment horizontal="left" vertical="center" wrapText="1"/>
    </xf>
    <xf numFmtId="0" fontId="1" fillId="11" borderId="65" xfId="0" applyNumberFormat="1" applyFont="1" applyFill="1" applyBorder="1" applyAlignment="1" applyProtection="1">
      <alignment horizontal="left" vertical="center" wrapText="1"/>
    </xf>
    <xf numFmtId="0" fontId="1" fillId="11" borderId="66" xfId="0" applyNumberFormat="1" applyFont="1" applyFill="1" applyBorder="1" applyAlignment="1" applyProtection="1">
      <alignment horizontal="left" vertical="center" wrapText="1"/>
    </xf>
    <xf numFmtId="0" fontId="4" fillId="0" borderId="0" xfId="0" applyFont="1" applyAlignment="1">
      <alignment vertical="top" wrapText="1"/>
    </xf>
    <xf numFmtId="0" fontId="1" fillId="0" borderId="0" xfId="0" applyFont="1" applyAlignment="1">
      <alignment horizontal="left" vertical="center" wrapText="1"/>
    </xf>
    <xf numFmtId="0" fontId="4" fillId="0" borderId="0" xfId="0" applyFont="1" applyAlignment="1">
      <alignment horizontal="left" vertical="center" wrapText="1"/>
    </xf>
  </cellXfs>
  <cellStyles count="10">
    <cellStyle name="Euro" xfId="2"/>
    <cellStyle name="Komma" xfId="1" builtinId="3"/>
    <cellStyle name="Normal_erfassungsmatrix 04" xfId="3"/>
    <cellStyle name="Prozent" xfId="4" builtinId="5"/>
    <cellStyle name="Standard" xfId="0" builtinId="0"/>
    <cellStyle name="Standard_2. Kostenprüfung_Obergrenzen M&amp;A_29.01.08" xfId="5"/>
    <cellStyle name="Standard_Kopie von Blanko_Verprobung_II_Runde Preisblatt MPr" xfId="6"/>
    <cellStyle name="Standard_Strukturdaten" xfId="7"/>
    <cellStyle name="Standard_VNB V7.1" xfId="8"/>
    <cellStyle name="Währung" xfId="9"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16</xdr:row>
      <xdr:rowOff>19050</xdr:rowOff>
    </xdr:from>
    <xdr:to>
      <xdr:col>2</xdr:col>
      <xdr:colOff>3581400</xdr:colOff>
      <xdr:row>37</xdr:row>
      <xdr:rowOff>152400</xdr:rowOff>
    </xdr:to>
    <xdr:pic>
      <xdr:nvPicPr>
        <xdr:cNvPr id="212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19175" y="8086725"/>
          <a:ext cx="7162800" cy="3533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E36"/>
  <sheetViews>
    <sheetView showGridLines="0" view="pageBreakPreview" zoomScaleNormal="80" zoomScaleSheetLayoutView="100" workbookViewId="0">
      <selection activeCell="A2" sqref="A2"/>
    </sheetView>
  </sheetViews>
  <sheetFormatPr baseColWidth="10" defaultColWidth="12.5703125" defaultRowHeight="12.75" x14ac:dyDescent="0.2"/>
  <cols>
    <col min="1" max="1" width="50.7109375" style="326" customWidth="1"/>
    <col min="2" max="2" width="53.42578125" style="326" customWidth="1"/>
    <col min="3" max="3" width="5.7109375" style="335" customWidth="1"/>
    <col min="4" max="4" width="16.85546875" style="326" customWidth="1"/>
    <col min="5" max="16384" width="12.5703125" style="326"/>
  </cols>
  <sheetData>
    <row r="1" spans="1:5" s="400" customFormat="1" ht="11.25" x14ac:dyDescent="0.2">
      <c r="A1" s="209" t="s">
        <v>290</v>
      </c>
      <c r="B1" s="398"/>
      <c r="C1" s="399"/>
      <c r="E1" s="401"/>
    </row>
    <row r="2" spans="1:5" s="400" customFormat="1" ht="11.25" x14ac:dyDescent="0.2">
      <c r="A2" s="209"/>
      <c r="B2" s="398"/>
      <c r="C2" s="399"/>
      <c r="E2" s="401"/>
    </row>
    <row r="3" spans="1:5" ht="23.25" x14ac:dyDescent="0.35">
      <c r="A3" s="620" t="s">
        <v>281</v>
      </c>
      <c r="B3" s="620"/>
      <c r="C3" s="322"/>
      <c r="D3" s="323"/>
      <c r="E3" s="325"/>
    </row>
    <row r="4" spans="1:5" s="404" customFormat="1" x14ac:dyDescent="0.2">
      <c r="A4" s="402"/>
      <c r="B4" s="402"/>
      <c r="C4" s="403"/>
      <c r="E4" s="405"/>
    </row>
    <row r="5" spans="1:5" s="404" customFormat="1" x14ac:dyDescent="0.2">
      <c r="A5" s="402"/>
      <c r="B5" s="402"/>
      <c r="C5" s="403"/>
      <c r="E5" s="405"/>
    </row>
    <row r="6" spans="1:5" s="404" customFormat="1" x14ac:dyDescent="0.2">
      <c r="A6" s="406"/>
      <c r="B6" s="406"/>
      <c r="C6" s="406"/>
    </row>
    <row r="7" spans="1:5" s="329" customFormat="1" ht="18" x14ac:dyDescent="0.25">
      <c r="A7" s="208" t="s">
        <v>213</v>
      </c>
      <c r="B7" s="327"/>
      <c r="C7" s="328"/>
    </row>
    <row r="8" spans="1:5" x14ac:dyDescent="0.2">
      <c r="A8" s="371"/>
      <c r="B8" s="333"/>
      <c r="C8" s="330"/>
    </row>
    <row r="9" spans="1:5" x14ac:dyDescent="0.2">
      <c r="A9" s="533" t="s">
        <v>263</v>
      </c>
      <c r="B9" s="534"/>
      <c r="C9" s="330"/>
    </row>
    <row r="10" spans="1:5" x14ac:dyDescent="0.2">
      <c r="A10" s="533" t="s">
        <v>262</v>
      </c>
      <c r="B10" s="535">
        <v>2017</v>
      </c>
      <c r="C10" s="330"/>
    </row>
    <row r="11" spans="1:5" ht="38.25" x14ac:dyDescent="0.2">
      <c r="A11" s="566" t="s">
        <v>257</v>
      </c>
      <c r="B11" s="536"/>
      <c r="C11" s="330"/>
    </row>
    <row r="12" spans="1:5" x14ac:dyDescent="0.2">
      <c r="A12" s="533" t="s">
        <v>227</v>
      </c>
      <c r="B12" s="537" t="s">
        <v>215</v>
      </c>
      <c r="C12" s="330"/>
    </row>
    <row r="13" spans="1:5" x14ac:dyDescent="0.2">
      <c r="A13" s="333"/>
      <c r="B13" s="332"/>
      <c r="C13" s="330"/>
    </row>
    <row r="14" spans="1:5" x14ac:dyDescent="0.2">
      <c r="A14" s="333" t="s">
        <v>236</v>
      </c>
      <c r="B14" s="332"/>
      <c r="C14" s="330"/>
    </row>
    <row r="15" spans="1:5" x14ac:dyDescent="0.2">
      <c r="A15" s="371"/>
      <c r="B15" s="333"/>
      <c r="C15" s="330"/>
    </row>
    <row r="16" spans="1:5" x14ac:dyDescent="0.2">
      <c r="A16" s="374" t="s">
        <v>214</v>
      </c>
      <c r="B16" s="334"/>
      <c r="C16" s="330"/>
    </row>
    <row r="17" spans="1:4" ht="57.75" x14ac:dyDescent="0.2">
      <c r="A17" s="579" t="s">
        <v>267</v>
      </c>
      <c r="B17" s="331"/>
      <c r="C17" s="330"/>
    </row>
    <row r="18" spans="1:4" x14ac:dyDescent="0.2">
      <c r="A18" s="375" t="s">
        <v>200</v>
      </c>
      <c r="B18" s="331"/>
      <c r="C18" s="330"/>
    </row>
    <row r="19" spans="1:4" x14ac:dyDescent="0.2">
      <c r="A19" s="375" t="s">
        <v>201</v>
      </c>
      <c r="B19" s="331"/>
      <c r="C19" s="330"/>
    </row>
    <row r="20" spans="1:4" x14ac:dyDescent="0.2">
      <c r="A20" s="375" t="s">
        <v>202</v>
      </c>
      <c r="B20" s="331"/>
      <c r="C20" s="330"/>
    </row>
    <row r="21" spans="1:4" x14ac:dyDescent="0.2">
      <c r="B21" s="335"/>
      <c r="C21" s="326"/>
    </row>
    <row r="22" spans="1:4" x14ac:dyDescent="0.2">
      <c r="A22" s="404" t="s">
        <v>248</v>
      </c>
      <c r="D22" s="336" t="s">
        <v>215</v>
      </c>
    </row>
    <row r="24" spans="1:4" x14ac:dyDescent="0.2">
      <c r="A24" s="326" t="s">
        <v>176</v>
      </c>
      <c r="C24" s="326"/>
      <c r="D24" s="336" t="s">
        <v>215</v>
      </c>
    </row>
    <row r="25" spans="1:4" x14ac:dyDescent="0.2">
      <c r="C25" s="326"/>
    </row>
    <row r="26" spans="1:4" x14ac:dyDescent="0.2">
      <c r="A26" s="326" t="s">
        <v>177</v>
      </c>
      <c r="D26" s="336" t="s">
        <v>215</v>
      </c>
    </row>
    <row r="27" spans="1:4" x14ac:dyDescent="0.2">
      <c r="D27" s="337"/>
    </row>
    <row r="28" spans="1:4" x14ac:dyDescent="0.2">
      <c r="A28" s="326" t="s">
        <v>192</v>
      </c>
      <c r="D28" s="338" t="s">
        <v>215</v>
      </c>
    </row>
    <row r="29" spans="1:4" x14ac:dyDescent="0.2">
      <c r="A29" s="372"/>
    </row>
    <row r="30" spans="1:4" x14ac:dyDescent="0.2">
      <c r="A30" s="323" t="s">
        <v>277</v>
      </c>
      <c r="D30" s="338" t="s">
        <v>215</v>
      </c>
    </row>
    <row r="34" spans="1:2" x14ac:dyDescent="0.2">
      <c r="A34" s="324" t="s">
        <v>199</v>
      </c>
    </row>
    <row r="35" spans="1:2" x14ac:dyDescent="0.2">
      <c r="A35" s="339"/>
      <c r="B35" s="326" t="s">
        <v>198</v>
      </c>
    </row>
    <row r="36" spans="1:2" ht="25.5" x14ac:dyDescent="0.2">
      <c r="A36" s="340"/>
      <c r="B36" s="373" t="s">
        <v>38</v>
      </c>
    </row>
  </sheetData>
  <sheetProtection formatColumns="0" formatRows="0"/>
  <dataConsolidate/>
  <customSheetViews>
    <customSheetView guid="{B8C5A4F7-AE80-4428-963C-9BC2C87B7156}" scale="80" showGridLines="0" fitToPage="1" showRuler="0" topLeftCell="A26">
      <selection activeCell="B50" sqref="B50"/>
      <pageMargins left="0" right="0" top="0.78740157480314965" bottom="0.78740157480314965" header="0.51181102362204722" footer="0.51181102362204722"/>
      <pageSetup paperSize="9" scale="54" orientation="portrait" r:id="rId1"/>
      <headerFooter alignWithMargins="0"/>
    </customSheetView>
  </customSheetViews>
  <mergeCells count="1">
    <mergeCell ref="A3:B3"/>
  </mergeCells>
  <phoneticPr fontId="2" type="noConversion"/>
  <dataValidations count="4">
    <dataValidation type="list" allowBlank="1" showInputMessage="1" showErrorMessage="1" sqref="D22 D24 D26">
      <formula1>"bitte wählen, Nein, Ja"</formula1>
    </dataValidation>
    <dataValidation type="list" allowBlank="1" showInputMessage="1" showErrorMessage="1" sqref="B12">
      <formula1>"bitte wählen, reguläres Verfahren, vereinfachtes Verfahren"</formula1>
    </dataValidation>
    <dataValidation type="whole" allowBlank="1" showInputMessage="1" showErrorMessage="1" sqref="B17">
      <formula1>1</formula1>
      <formula2>250</formula2>
    </dataValidation>
    <dataValidation type="list" allowBlank="1" showInputMessage="1" showErrorMessage="1" sqref="D28 D30">
      <formula1>"bitte wählen, ja, nein"</formula1>
    </dataValidation>
  </dataValidations>
  <pageMargins left="0.78740157480314965" right="0.78740157480314965" top="0.78740157480314965" bottom="0.78740157480314965" header="0.39370078740157483" footer="0.39370078740157483"/>
  <pageSetup paperSize="9" scale="68" orientation="portrait" r:id="rId2"/>
  <headerFooter alignWithMargins="0">
    <oddFooter>&amp;L&amp;8&amp;D&amp;R&amp;8&amp;A -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110" zoomScaleNormal="100" zoomScaleSheetLayoutView="110" workbookViewId="0">
      <selection activeCell="D10" sqref="D10"/>
    </sheetView>
  </sheetViews>
  <sheetFormatPr baseColWidth="10" defaultRowHeight="12.75" x14ac:dyDescent="0.2"/>
  <cols>
    <col min="1" max="1" width="10.7109375" style="218" customWidth="1"/>
    <col min="2" max="2" width="80.7109375" style="215" customWidth="1"/>
    <col min="3" max="3" width="20.7109375" style="215" customWidth="1"/>
    <col min="4" max="4" width="20.7109375" style="216" customWidth="1"/>
    <col min="5" max="5" width="20.7109375" style="215" customWidth="1"/>
    <col min="6" max="6" width="30.7109375" style="215" customWidth="1"/>
    <col min="7" max="7" width="11.42578125" style="217"/>
    <col min="8" max="16384" width="11.42578125" style="215"/>
  </cols>
  <sheetData>
    <row r="1" spans="1:7" s="211" customFormat="1" ht="18" x14ac:dyDescent="0.25">
      <c r="A1" s="37" t="s">
        <v>76</v>
      </c>
      <c r="D1" s="212"/>
      <c r="G1" s="213"/>
    </row>
    <row r="2" spans="1:7" s="211" customFormat="1" x14ac:dyDescent="0.2">
      <c r="A2" s="210"/>
      <c r="D2" s="212"/>
      <c r="G2" s="213"/>
    </row>
    <row r="3" spans="1:7" x14ac:dyDescent="0.2">
      <c r="A3" s="214" t="s">
        <v>39</v>
      </c>
    </row>
    <row r="4" spans="1:7" s="244" customFormat="1" ht="23.25" x14ac:dyDescent="0.2">
      <c r="A4" s="243" t="s">
        <v>64</v>
      </c>
      <c r="D4" s="245"/>
      <c r="G4" s="246"/>
    </row>
    <row r="5" spans="1:7" ht="13.5" thickBot="1" x14ac:dyDescent="0.25"/>
    <row r="6" spans="1:7" s="211" customFormat="1" ht="13.5" thickBot="1" x14ac:dyDescent="0.25">
      <c r="A6" s="219" t="s">
        <v>40</v>
      </c>
      <c r="B6" s="215"/>
      <c r="C6" s="220" t="s">
        <v>41</v>
      </c>
      <c r="D6" s="221" t="s">
        <v>42</v>
      </c>
      <c r="E6" s="222" t="s">
        <v>43</v>
      </c>
      <c r="G6" s="213"/>
    </row>
    <row r="7" spans="1:7" ht="15.75" x14ac:dyDescent="0.2">
      <c r="A7" s="218" t="s">
        <v>56</v>
      </c>
      <c r="B7" s="215" t="s">
        <v>44</v>
      </c>
      <c r="C7" s="583"/>
      <c r="D7" s="488">
        <f>D8+'G. Parameteränderung'!C78</f>
        <v>0</v>
      </c>
      <c r="E7" s="489">
        <f>E8+'G. Parameteränderung'!C79</f>
        <v>0</v>
      </c>
    </row>
    <row r="8" spans="1:7" ht="15.75" x14ac:dyDescent="0.2">
      <c r="A8" s="218" t="s">
        <v>57</v>
      </c>
      <c r="B8" s="215" t="s">
        <v>45</v>
      </c>
      <c r="C8" s="584"/>
      <c r="D8" s="490">
        <f>'C. Parameter'!C14</f>
        <v>0</v>
      </c>
      <c r="E8" s="491">
        <f>'C. Parameter'!D11</f>
        <v>0</v>
      </c>
      <c r="F8" s="408"/>
    </row>
    <row r="9" spans="1:7" ht="15.75" x14ac:dyDescent="0.2">
      <c r="A9" s="218" t="s">
        <v>58</v>
      </c>
      <c r="B9" s="215" t="s">
        <v>46</v>
      </c>
      <c r="C9" s="584"/>
      <c r="D9" s="345">
        <f>D10+'G. Parameteränderung'!F78</f>
        <v>0</v>
      </c>
      <c r="E9" s="346">
        <f>E10+'G. Parameteränderung'!F79</f>
        <v>0</v>
      </c>
    </row>
    <row r="10" spans="1:7" ht="16.5" thickBot="1" x14ac:dyDescent="0.25">
      <c r="A10" s="218" t="s">
        <v>59</v>
      </c>
      <c r="B10" s="215" t="s">
        <v>47</v>
      </c>
      <c r="C10" s="585"/>
      <c r="D10" s="347">
        <f>'C. Parameter'!C25</f>
        <v>0</v>
      </c>
      <c r="E10" s="348">
        <f>'C. Parameter'!D25</f>
        <v>0</v>
      </c>
    </row>
    <row r="11" spans="1:7" ht="13.5" thickBot="1" x14ac:dyDescent="0.25"/>
    <row r="12" spans="1:7" s="211" customFormat="1" ht="26.25" thickBot="1" x14ac:dyDescent="0.25">
      <c r="A12" s="223" t="s">
        <v>60</v>
      </c>
      <c r="B12" s="224" t="s">
        <v>48</v>
      </c>
      <c r="C12" s="582">
        <v>1</v>
      </c>
      <c r="D12" s="504">
        <f>IF(D9=0,1,1+(1/2*(MAX(((D7-D8)/D8),0)))+(1/2*(MAX(((D9-D10)/D10),0))))</f>
        <v>1</v>
      </c>
      <c r="E12" s="503">
        <f>IF(E9=0,1,1+(1/2*(MAX(((E7-E8)/E8),0)))+(1/2*(MAX(((E9-E10)/E10),0))))</f>
        <v>1</v>
      </c>
      <c r="G12" s="213"/>
    </row>
    <row r="13" spans="1:7" s="228" customFormat="1" ht="13.5" thickBot="1" x14ac:dyDescent="0.25">
      <c r="A13" s="225"/>
      <c r="B13" s="226"/>
      <c r="C13" s="227"/>
      <c r="D13" s="227"/>
      <c r="E13" s="227"/>
      <c r="G13" s="229"/>
    </row>
    <row r="14" spans="1:7" ht="13.5" thickBot="1" x14ac:dyDescent="0.25">
      <c r="B14" s="215" t="s">
        <v>49</v>
      </c>
      <c r="C14" s="230"/>
      <c r="D14" s="231"/>
      <c r="E14" s="232"/>
    </row>
    <row r="15" spans="1:7" x14ac:dyDescent="0.2">
      <c r="C15" s="233"/>
      <c r="D15" s="233"/>
      <c r="E15" s="233"/>
    </row>
    <row r="16" spans="1:7" x14ac:dyDescent="0.2">
      <c r="A16" s="214" t="s">
        <v>50</v>
      </c>
    </row>
    <row r="17" spans="1:7" s="244" customFormat="1" ht="23.25" x14ac:dyDescent="0.2">
      <c r="A17" s="243" t="s">
        <v>65</v>
      </c>
      <c r="D17" s="245"/>
      <c r="G17" s="246"/>
    </row>
    <row r="18" spans="1:7" ht="13.5" thickBot="1" x14ac:dyDescent="0.25"/>
    <row r="19" spans="1:7" x14ac:dyDescent="0.2">
      <c r="C19" s="234" t="s">
        <v>51</v>
      </c>
      <c r="D19" s="235" t="s">
        <v>52</v>
      </c>
    </row>
    <row r="20" spans="1:7" ht="13.5" thickBot="1" x14ac:dyDescent="0.25">
      <c r="A20" s="219" t="s">
        <v>40</v>
      </c>
      <c r="C20" s="236" t="s">
        <v>42</v>
      </c>
      <c r="D20" s="237" t="s">
        <v>43</v>
      </c>
    </row>
    <row r="21" spans="1:7" ht="15.75" x14ac:dyDescent="0.2">
      <c r="A21" s="218" t="s">
        <v>61</v>
      </c>
      <c r="B21" s="215" t="s">
        <v>53</v>
      </c>
      <c r="C21" s="341">
        <f>C22+'G. Parameteränderung'!I80</f>
        <v>0</v>
      </c>
      <c r="D21" s="342">
        <f>D22+'G. Parameteränderung'!J80</f>
        <v>0</v>
      </c>
    </row>
    <row r="22" spans="1:7" ht="16.5" thickBot="1" x14ac:dyDescent="0.25">
      <c r="A22" s="218" t="s">
        <v>62</v>
      </c>
      <c r="B22" s="215" t="s">
        <v>54</v>
      </c>
      <c r="C22" s="343">
        <f>'C. Parameter'!B31</f>
        <v>0</v>
      </c>
      <c r="D22" s="344">
        <f>'C. Parameter'!C31</f>
        <v>0</v>
      </c>
      <c r="E22" s="407"/>
      <c r="F22" s="238"/>
    </row>
    <row r="23" spans="1:7" ht="13.5" thickBot="1" x14ac:dyDescent="0.25">
      <c r="E23" s="238"/>
      <c r="F23" s="238"/>
    </row>
    <row r="24" spans="1:7" s="211" customFormat="1" ht="26.25" thickBot="1" x14ac:dyDescent="0.25">
      <c r="A24" s="223" t="s">
        <v>60</v>
      </c>
      <c r="B24" s="224" t="s">
        <v>48</v>
      </c>
      <c r="C24" s="502">
        <f>IF(C21=0,1,1+(MAX(((C21-C22)/C22),0)))</f>
        <v>1</v>
      </c>
      <c r="D24" s="503">
        <f>IF(D21=0,1,1+(MAX(((D21-D22)/D22),0)))</f>
        <v>1</v>
      </c>
      <c r="E24" s="239"/>
      <c r="F24" s="240"/>
      <c r="G24" s="213"/>
    </row>
    <row r="25" spans="1:7" s="228" customFormat="1" ht="13.5" thickBot="1" x14ac:dyDescent="0.25">
      <c r="A25" s="225"/>
      <c r="B25" s="226"/>
      <c r="C25" s="227"/>
      <c r="D25" s="227"/>
      <c r="E25" s="239"/>
      <c r="F25" s="240"/>
      <c r="G25" s="229"/>
    </row>
    <row r="26" spans="1:7" ht="13.5" thickBot="1" x14ac:dyDescent="0.25">
      <c r="B26" s="215" t="s">
        <v>49</v>
      </c>
      <c r="C26" s="230"/>
      <c r="D26" s="232"/>
      <c r="E26" s="241"/>
      <c r="F26" s="238"/>
    </row>
    <row r="27" spans="1:7" ht="13.5" thickBot="1" x14ac:dyDescent="0.25">
      <c r="E27" s="238"/>
      <c r="F27" s="238"/>
    </row>
    <row r="28" spans="1:7" ht="20.25" thickBot="1" x14ac:dyDescent="0.25">
      <c r="A28" s="223" t="s">
        <v>63</v>
      </c>
      <c r="B28" s="242" t="s">
        <v>55</v>
      </c>
      <c r="C28" s="247" t="str">
        <f>IF('H. Erheblichkeit'!E24="Nein","-",ROUND(C12*C14+D12*D14+E12*E14+C24*C26+D24*D26,4))</f>
        <v>-</v>
      </c>
    </row>
  </sheetData>
  <phoneticPr fontId="7" type="noConversion"/>
  <pageMargins left="0.39370078740157483" right="0.39370078740157483" top="0.39370078740157483" bottom="0.39370078740157483" header="0.19685039370078741" footer="0.19685039370078741"/>
  <pageSetup paperSize="9" scale="92" orientation="landscape" r:id="rId1"/>
  <headerFooter alignWithMargins="0">
    <oddFooter>&amp;L&amp;D&amp;R&amp;A -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44"/>
  <sheetViews>
    <sheetView showGridLines="0" view="pageBreakPreview" topLeftCell="A10" zoomScale="90" zoomScaleNormal="100" zoomScaleSheetLayoutView="90" workbookViewId="0">
      <selection activeCell="C12" sqref="C12"/>
    </sheetView>
  </sheetViews>
  <sheetFormatPr baseColWidth="10" defaultRowHeight="12.75" x14ac:dyDescent="0.2"/>
  <cols>
    <col min="1" max="1" width="8.28515625" style="60" customWidth="1"/>
    <col min="2" max="2" width="60.7109375" style="60" customWidth="1"/>
    <col min="3" max="3" width="120.7109375" style="60" customWidth="1"/>
    <col min="4" max="16384" width="11.42578125" style="60"/>
  </cols>
  <sheetData>
    <row r="1" spans="1:3" ht="18" x14ac:dyDescent="0.25">
      <c r="A1" s="59" t="s">
        <v>159</v>
      </c>
    </row>
    <row r="2" spans="1:3" ht="13.5" thickBot="1" x14ac:dyDescent="0.25">
      <c r="A2" s="61"/>
    </row>
    <row r="3" spans="1:3" x14ac:dyDescent="0.2">
      <c r="A3" s="62" t="s">
        <v>229</v>
      </c>
      <c r="B3" s="63" t="s">
        <v>230</v>
      </c>
      <c r="C3" s="64" t="s">
        <v>231</v>
      </c>
    </row>
    <row r="4" spans="1:3" x14ac:dyDescent="0.2">
      <c r="A4" s="65" t="s">
        <v>210</v>
      </c>
      <c r="B4" s="66"/>
      <c r="C4" s="67"/>
    </row>
    <row r="5" spans="1:3" ht="288" x14ac:dyDescent="0.2">
      <c r="A5" s="68">
        <f>ROW()-4</f>
        <v>1</v>
      </c>
      <c r="B5" s="69" t="s">
        <v>237</v>
      </c>
      <c r="C5" s="70" t="s">
        <v>284</v>
      </c>
    </row>
    <row r="6" spans="1:3" ht="132" x14ac:dyDescent="0.2">
      <c r="A6" s="68">
        <f t="shared" ref="A6:A14" si="0">ROW()-4</f>
        <v>2</v>
      </c>
      <c r="B6" s="69" t="s">
        <v>272</v>
      </c>
      <c r="C6" s="71" t="s">
        <v>282</v>
      </c>
    </row>
    <row r="7" spans="1:3" ht="324" x14ac:dyDescent="0.2">
      <c r="A7" s="68">
        <f t="shared" si="0"/>
        <v>3</v>
      </c>
      <c r="B7" s="69" t="s">
        <v>273</v>
      </c>
      <c r="C7" s="70" t="s">
        <v>285</v>
      </c>
    </row>
    <row r="8" spans="1:3" ht="132" x14ac:dyDescent="0.2">
      <c r="A8" s="68">
        <f t="shared" si="0"/>
        <v>4</v>
      </c>
      <c r="B8" s="69" t="s">
        <v>274</v>
      </c>
      <c r="C8" s="70" t="s">
        <v>286</v>
      </c>
    </row>
    <row r="9" spans="1:3" ht="120" x14ac:dyDescent="0.2">
      <c r="A9" s="68">
        <f t="shared" si="0"/>
        <v>5</v>
      </c>
      <c r="B9" s="69" t="s">
        <v>275</v>
      </c>
      <c r="C9" s="70" t="s">
        <v>287</v>
      </c>
    </row>
    <row r="10" spans="1:3" ht="36" x14ac:dyDescent="0.2">
      <c r="A10" s="68">
        <f t="shared" si="0"/>
        <v>6</v>
      </c>
      <c r="B10" s="69" t="s">
        <v>276</v>
      </c>
      <c r="C10" s="70" t="s">
        <v>136</v>
      </c>
    </row>
    <row r="11" spans="1:3" ht="240" x14ac:dyDescent="0.2">
      <c r="A11" s="68">
        <f t="shared" si="0"/>
        <v>7</v>
      </c>
      <c r="B11" s="69" t="s">
        <v>232</v>
      </c>
      <c r="C11" s="70" t="s">
        <v>288</v>
      </c>
    </row>
    <row r="12" spans="1:3" s="411" customFormat="1" ht="96" x14ac:dyDescent="0.2">
      <c r="A12" s="410">
        <f t="shared" si="0"/>
        <v>8</v>
      </c>
      <c r="B12" s="69" t="s">
        <v>171</v>
      </c>
      <c r="C12" s="70" t="s">
        <v>283</v>
      </c>
    </row>
    <row r="13" spans="1:3" s="411" customFormat="1" ht="72" x14ac:dyDescent="0.2">
      <c r="A13" s="512">
        <f t="shared" si="0"/>
        <v>9</v>
      </c>
      <c r="B13" s="513" t="s">
        <v>191</v>
      </c>
      <c r="C13" s="514" t="s">
        <v>241</v>
      </c>
    </row>
    <row r="14" spans="1:3" s="411" customFormat="1" ht="36.75" thickBot="1" x14ac:dyDescent="0.25">
      <c r="A14" s="515">
        <f t="shared" si="0"/>
        <v>10</v>
      </c>
      <c r="B14" s="516" t="s">
        <v>240</v>
      </c>
      <c r="C14" s="517" t="s">
        <v>242</v>
      </c>
    </row>
    <row r="15" spans="1:3" x14ac:dyDescent="0.2">
      <c r="A15" s="72"/>
    </row>
    <row r="16" spans="1:3" x14ac:dyDescent="0.2">
      <c r="A16" s="73"/>
      <c r="B16" s="74" t="s">
        <v>27</v>
      </c>
    </row>
    <row r="18" spans="1:1" x14ac:dyDescent="0.2">
      <c r="A18" s="75"/>
    </row>
    <row r="20" spans="1:1" x14ac:dyDescent="0.2">
      <c r="A20" s="75"/>
    </row>
    <row r="22" spans="1:1" x14ac:dyDescent="0.2">
      <c r="A22" s="75"/>
    </row>
    <row r="24" spans="1:1" x14ac:dyDescent="0.2">
      <c r="A24" s="72"/>
    </row>
    <row r="26" spans="1:1" x14ac:dyDescent="0.2">
      <c r="A26" s="76"/>
    </row>
    <row r="28" spans="1:1" x14ac:dyDescent="0.2">
      <c r="A28" s="75"/>
    </row>
    <row r="30" spans="1:1" x14ac:dyDescent="0.2">
      <c r="A30" s="75"/>
    </row>
    <row r="32" spans="1:1" x14ac:dyDescent="0.2">
      <c r="A32" s="77"/>
    </row>
    <row r="39" spans="2:2" x14ac:dyDescent="0.2">
      <c r="B39" s="78" t="s">
        <v>173</v>
      </c>
    </row>
    <row r="41" spans="2:2" x14ac:dyDescent="0.2">
      <c r="B41" s="74" t="s">
        <v>233</v>
      </c>
    </row>
    <row r="42" spans="2:2" x14ac:dyDescent="0.2">
      <c r="B42" s="74" t="s">
        <v>85</v>
      </c>
    </row>
    <row r="43" spans="2:2" x14ac:dyDescent="0.2">
      <c r="B43" s="60" t="s">
        <v>235</v>
      </c>
    </row>
    <row r="44" spans="2:2" x14ac:dyDescent="0.2">
      <c r="B44" s="60" t="s">
        <v>234</v>
      </c>
    </row>
  </sheetData>
  <sheetProtection formatColumns="0" formatRows="0"/>
  <customSheetViews>
    <customSheetView guid="{B8C5A4F7-AE80-4428-963C-9BC2C87B7156}" showGridLines="0" showRuler="0">
      <selection activeCell="D8" sqref="D8"/>
      <pageMargins left="0.78740157480314965" right="0.78740157480314965" top="0.51181102362204722" bottom="0.31496062992125984" header="0.51181102362204722" footer="0.35433070866141736"/>
      <pageSetup paperSize="9" scale="65" orientation="landscape" r:id="rId1"/>
      <headerFooter alignWithMargins="0"/>
    </customSheetView>
  </customSheetViews>
  <phoneticPr fontId="7" type="noConversion"/>
  <pageMargins left="0.39370078740157483" right="0.39370078740157483" top="0.39370078740157483" bottom="0.39370078740157483" header="0.19685039370078741" footer="0.19685039370078741"/>
  <pageSetup paperSize="9" scale="74" fitToHeight="0" orientation="landscape" r:id="rId2"/>
  <headerFooter alignWithMargins="0">
    <oddFooter>&amp;L&amp;8&amp;D&amp;C&amp;P/&amp;N&amp;R&amp;8&amp;A - &amp;F</oddFooter>
  </headerFooter>
  <rowBreaks count="1" manualBreakCount="1">
    <brk id="15" max="16383"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view="pageBreakPreview" zoomScale="120" zoomScaleNormal="100" zoomScaleSheetLayoutView="120" workbookViewId="0">
      <selection activeCell="B8" sqref="B8"/>
    </sheetView>
  </sheetViews>
  <sheetFormatPr baseColWidth="10" defaultColWidth="50.5703125" defaultRowHeight="12.75" x14ac:dyDescent="0.2"/>
  <cols>
    <col min="1" max="1" width="20.7109375" style="378" customWidth="1"/>
    <col min="2" max="2" width="80.7109375" style="377" customWidth="1"/>
    <col min="3" max="4" width="15.7109375" style="378" customWidth="1"/>
    <col min="5" max="16384" width="50.5703125" style="349"/>
  </cols>
  <sheetData>
    <row r="1" spans="1:4" ht="15.75" x14ac:dyDescent="0.2">
      <c r="A1" s="376" t="s">
        <v>93</v>
      </c>
    </row>
    <row r="2" spans="1:4" ht="16.5" thickBot="1" x14ac:dyDescent="0.25">
      <c r="A2" s="379"/>
    </row>
    <row r="3" spans="1:4" s="383" customFormat="1" ht="45" x14ac:dyDescent="0.2">
      <c r="A3" s="380" t="s">
        <v>94</v>
      </c>
      <c r="B3" s="381" t="s">
        <v>95</v>
      </c>
      <c r="C3" s="381" t="s">
        <v>96</v>
      </c>
      <c r="D3" s="382" t="s">
        <v>97</v>
      </c>
    </row>
    <row r="4" spans="1:4" s="383" customFormat="1" x14ac:dyDescent="0.2">
      <c r="A4" s="394"/>
      <c r="B4" s="397" t="s">
        <v>215</v>
      </c>
      <c r="C4" s="395" t="s">
        <v>135</v>
      </c>
      <c r="D4" s="396" t="s">
        <v>135</v>
      </c>
    </row>
    <row r="5" spans="1:4" s="383" customFormat="1" x14ac:dyDescent="0.2">
      <c r="A5" s="384">
        <v>1</v>
      </c>
      <c r="B5" s="139" t="s">
        <v>98</v>
      </c>
      <c r="C5" s="385">
        <v>0</v>
      </c>
      <c r="D5" s="386">
        <v>0</v>
      </c>
    </row>
    <row r="6" spans="1:4" x14ac:dyDescent="0.2">
      <c r="A6" s="384">
        <v>2</v>
      </c>
      <c r="B6" s="387" t="s">
        <v>99</v>
      </c>
      <c r="C6" s="388">
        <v>25</v>
      </c>
      <c r="D6" s="386">
        <v>35</v>
      </c>
    </row>
    <row r="7" spans="1:4" x14ac:dyDescent="0.2">
      <c r="A7" s="384">
        <v>3</v>
      </c>
      <c r="B7" s="387" t="s">
        <v>100</v>
      </c>
      <c r="C7" s="388">
        <v>50</v>
      </c>
      <c r="D7" s="386">
        <v>60</v>
      </c>
    </row>
    <row r="8" spans="1:4" x14ac:dyDescent="0.2">
      <c r="A8" s="384">
        <v>4</v>
      </c>
      <c r="B8" s="387" t="s">
        <v>101</v>
      </c>
      <c r="C8" s="388">
        <v>60</v>
      </c>
      <c r="D8" s="386">
        <v>70</v>
      </c>
    </row>
    <row r="9" spans="1:4" s="383" customFormat="1" x14ac:dyDescent="0.2">
      <c r="A9" s="384">
        <v>5</v>
      </c>
      <c r="B9" s="139" t="s">
        <v>102</v>
      </c>
      <c r="C9" s="385">
        <v>23</v>
      </c>
      <c r="D9" s="386">
        <v>27</v>
      </c>
    </row>
    <row r="10" spans="1:4" x14ac:dyDescent="0.2">
      <c r="A10" s="384">
        <v>6</v>
      </c>
      <c r="B10" s="387" t="s">
        <v>103</v>
      </c>
      <c r="C10" s="388">
        <v>8</v>
      </c>
      <c r="D10" s="386">
        <v>10</v>
      </c>
    </row>
    <row r="11" spans="1:4" x14ac:dyDescent="0.2">
      <c r="A11" s="384">
        <v>7</v>
      </c>
      <c r="B11" s="387" t="s">
        <v>104</v>
      </c>
      <c r="C11" s="388">
        <v>14</v>
      </c>
      <c r="D11" s="386">
        <v>18</v>
      </c>
    </row>
    <row r="12" spans="1:4" x14ac:dyDescent="0.2">
      <c r="A12" s="384">
        <v>8</v>
      </c>
      <c r="B12" s="387" t="s">
        <v>105</v>
      </c>
      <c r="C12" s="388">
        <v>14</v>
      </c>
      <c r="D12" s="386">
        <v>25</v>
      </c>
    </row>
    <row r="13" spans="1:4" x14ac:dyDescent="0.2">
      <c r="A13" s="384">
        <v>9</v>
      </c>
      <c r="B13" s="387" t="s">
        <v>106</v>
      </c>
      <c r="C13" s="388">
        <v>4</v>
      </c>
      <c r="D13" s="386">
        <v>8</v>
      </c>
    </row>
    <row r="14" spans="1:4" x14ac:dyDescent="0.2">
      <c r="A14" s="384">
        <v>10</v>
      </c>
      <c r="B14" s="387" t="s">
        <v>107</v>
      </c>
      <c r="C14" s="388">
        <v>3</v>
      </c>
      <c r="D14" s="386">
        <v>5</v>
      </c>
    </row>
    <row r="15" spans="1:4" x14ac:dyDescent="0.2">
      <c r="A15" s="384">
        <v>11</v>
      </c>
      <c r="B15" s="387" t="s">
        <v>108</v>
      </c>
      <c r="C15" s="388">
        <v>5</v>
      </c>
      <c r="D15" s="386">
        <v>5</v>
      </c>
    </row>
    <row r="16" spans="1:4" x14ac:dyDescent="0.2">
      <c r="A16" s="384">
        <v>12</v>
      </c>
      <c r="B16" s="387" t="s">
        <v>109</v>
      </c>
      <c r="C16" s="388">
        <v>8</v>
      </c>
      <c r="D16" s="386">
        <v>8</v>
      </c>
    </row>
    <row r="17" spans="1:4" x14ac:dyDescent="0.2">
      <c r="A17" s="384">
        <v>13</v>
      </c>
      <c r="B17" s="387" t="s">
        <v>110</v>
      </c>
      <c r="C17" s="388">
        <v>40</v>
      </c>
      <c r="D17" s="386">
        <v>50</v>
      </c>
    </row>
    <row r="18" spans="1:4" x14ac:dyDescent="0.2">
      <c r="A18" s="384">
        <v>14</v>
      </c>
      <c r="B18" s="387" t="s">
        <v>111</v>
      </c>
      <c r="C18" s="388">
        <v>40</v>
      </c>
      <c r="D18" s="386">
        <v>50</v>
      </c>
    </row>
    <row r="19" spans="1:4" x14ac:dyDescent="0.2">
      <c r="A19" s="384">
        <v>15</v>
      </c>
      <c r="B19" s="387" t="s">
        <v>112</v>
      </c>
      <c r="C19" s="388">
        <v>40</v>
      </c>
      <c r="D19" s="386">
        <v>50</v>
      </c>
    </row>
    <row r="20" spans="1:4" x14ac:dyDescent="0.2">
      <c r="A20" s="384">
        <v>16</v>
      </c>
      <c r="B20" s="387" t="s">
        <v>113</v>
      </c>
      <c r="C20" s="388">
        <v>35</v>
      </c>
      <c r="D20" s="386">
        <v>45</v>
      </c>
    </row>
    <row r="21" spans="1:4" ht="38.25" x14ac:dyDescent="0.2">
      <c r="A21" s="384">
        <v>17</v>
      </c>
      <c r="B21" s="387" t="s">
        <v>114</v>
      </c>
      <c r="C21" s="388">
        <v>25</v>
      </c>
      <c r="D21" s="386">
        <v>30</v>
      </c>
    </row>
    <row r="22" spans="1:4" x14ac:dyDescent="0.2">
      <c r="A22" s="384">
        <v>18</v>
      </c>
      <c r="B22" s="387" t="s">
        <v>115</v>
      </c>
      <c r="C22" s="388">
        <v>20</v>
      </c>
      <c r="D22" s="386">
        <v>30</v>
      </c>
    </row>
    <row r="23" spans="1:4" x14ac:dyDescent="0.2">
      <c r="A23" s="384">
        <v>19</v>
      </c>
      <c r="B23" s="387" t="s">
        <v>116</v>
      </c>
      <c r="C23" s="388">
        <v>40</v>
      </c>
      <c r="D23" s="386">
        <v>45</v>
      </c>
    </row>
    <row r="24" spans="1:4" x14ac:dyDescent="0.2">
      <c r="A24" s="384">
        <v>20</v>
      </c>
      <c r="B24" s="387" t="s">
        <v>117</v>
      </c>
      <c r="C24" s="388">
        <v>30</v>
      </c>
      <c r="D24" s="386">
        <v>40</v>
      </c>
    </row>
    <row r="25" spans="1:4" x14ac:dyDescent="0.2">
      <c r="A25" s="384">
        <v>21</v>
      </c>
      <c r="B25" s="387" t="s">
        <v>118</v>
      </c>
      <c r="C25" s="388">
        <v>40</v>
      </c>
      <c r="D25" s="386">
        <v>45</v>
      </c>
    </row>
    <row r="26" spans="1:4" x14ac:dyDescent="0.2">
      <c r="A26" s="384">
        <v>22</v>
      </c>
      <c r="B26" s="387" t="s">
        <v>119</v>
      </c>
      <c r="C26" s="388">
        <v>30</v>
      </c>
      <c r="D26" s="386">
        <v>40</v>
      </c>
    </row>
    <row r="27" spans="1:4" x14ac:dyDescent="0.2">
      <c r="A27" s="384">
        <v>23</v>
      </c>
      <c r="B27" s="387" t="s">
        <v>120</v>
      </c>
      <c r="C27" s="388">
        <v>25</v>
      </c>
      <c r="D27" s="386">
        <v>35</v>
      </c>
    </row>
    <row r="28" spans="1:4" x14ac:dyDescent="0.2">
      <c r="A28" s="384">
        <v>24</v>
      </c>
      <c r="B28" s="387" t="s">
        <v>121</v>
      </c>
      <c r="C28" s="388">
        <v>25</v>
      </c>
      <c r="D28" s="386">
        <v>35</v>
      </c>
    </row>
    <row r="29" spans="1:4" x14ac:dyDescent="0.2">
      <c r="A29" s="384">
        <v>25</v>
      </c>
      <c r="B29" s="387" t="s">
        <v>122</v>
      </c>
      <c r="C29" s="388">
        <v>30</v>
      </c>
      <c r="D29" s="386">
        <v>40</v>
      </c>
    </row>
    <row r="30" spans="1:4" x14ac:dyDescent="0.2">
      <c r="A30" s="384">
        <v>26</v>
      </c>
      <c r="B30" s="387" t="s">
        <v>123</v>
      </c>
      <c r="C30" s="388">
        <v>30</v>
      </c>
      <c r="D30" s="386">
        <v>40</v>
      </c>
    </row>
    <row r="31" spans="1:4" x14ac:dyDescent="0.2">
      <c r="A31" s="384">
        <v>27</v>
      </c>
      <c r="B31" s="387" t="s">
        <v>124</v>
      </c>
      <c r="C31" s="388">
        <v>30</v>
      </c>
      <c r="D31" s="386">
        <v>50</v>
      </c>
    </row>
    <row r="32" spans="1:4" x14ac:dyDescent="0.2">
      <c r="A32" s="384">
        <v>28</v>
      </c>
      <c r="B32" s="387" t="s">
        <v>125</v>
      </c>
      <c r="C32" s="388">
        <v>25</v>
      </c>
      <c r="D32" s="386">
        <v>30</v>
      </c>
    </row>
    <row r="33" spans="1:4" ht="25.5" x14ac:dyDescent="0.2">
      <c r="A33" s="384">
        <v>29</v>
      </c>
      <c r="B33" s="387" t="s">
        <v>126</v>
      </c>
      <c r="C33" s="388">
        <v>25</v>
      </c>
      <c r="D33" s="386">
        <v>30</v>
      </c>
    </row>
    <row r="34" spans="1:4" x14ac:dyDescent="0.2">
      <c r="A34" s="384">
        <v>30</v>
      </c>
      <c r="B34" s="387" t="s">
        <v>127</v>
      </c>
      <c r="C34" s="388">
        <v>30</v>
      </c>
      <c r="D34" s="386">
        <v>35</v>
      </c>
    </row>
    <row r="35" spans="1:4" ht="25.5" x14ac:dyDescent="0.2">
      <c r="A35" s="384">
        <v>31</v>
      </c>
      <c r="B35" s="387" t="s">
        <v>128</v>
      </c>
      <c r="C35" s="388">
        <v>25</v>
      </c>
      <c r="D35" s="386">
        <v>30</v>
      </c>
    </row>
    <row r="36" spans="1:4" x14ac:dyDescent="0.2">
      <c r="A36" s="384">
        <v>32</v>
      </c>
      <c r="B36" s="387" t="s">
        <v>129</v>
      </c>
      <c r="C36" s="388">
        <v>35</v>
      </c>
      <c r="D36" s="386">
        <v>45</v>
      </c>
    </row>
    <row r="37" spans="1:4" x14ac:dyDescent="0.2">
      <c r="A37" s="384">
        <v>33</v>
      </c>
      <c r="B37" s="387" t="s">
        <v>130</v>
      </c>
      <c r="C37" s="388">
        <v>30</v>
      </c>
      <c r="D37" s="386">
        <v>35</v>
      </c>
    </row>
    <row r="38" spans="1:4" x14ac:dyDescent="0.2">
      <c r="A38" s="384">
        <v>34</v>
      </c>
      <c r="B38" s="387" t="s">
        <v>131</v>
      </c>
      <c r="C38" s="388">
        <v>30</v>
      </c>
      <c r="D38" s="386">
        <v>35</v>
      </c>
    </row>
    <row r="39" spans="1:4" x14ac:dyDescent="0.2">
      <c r="A39" s="384">
        <v>35</v>
      </c>
      <c r="B39" s="387" t="s">
        <v>132</v>
      </c>
      <c r="C39" s="388">
        <v>20</v>
      </c>
      <c r="D39" s="386">
        <v>25</v>
      </c>
    </row>
    <row r="40" spans="1:4" x14ac:dyDescent="0.2">
      <c r="A40" s="384">
        <v>36</v>
      </c>
      <c r="B40" s="387" t="s">
        <v>133</v>
      </c>
      <c r="C40" s="388">
        <v>30</v>
      </c>
      <c r="D40" s="386">
        <v>40</v>
      </c>
    </row>
    <row r="41" spans="1:4" ht="13.5" thickBot="1" x14ac:dyDescent="0.25">
      <c r="A41" s="389">
        <v>37</v>
      </c>
      <c r="B41" s="390" t="s">
        <v>134</v>
      </c>
      <c r="C41" s="391">
        <v>15</v>
      </c>
      <c r="D41" s="392">
        <v>25</v>
      </c>
    </row>
    <row r="42" spans="1:4" x14ac:dyDescent="0.2">
      <c r="A42" s="393"/>
      <c r="B42" s="92"/>
      <c r="C42" s="393"/>
    </row>
    <row r="43" spans="1:4" x14ac:dyDescent="0.2">
      <c r="A43" s="393"/>
      <c r="B43" s="92"/>
      <c r="C43" s="393"/>
    </row>
    <row r="44" spans="1:4" x14ac:dyDescent="0.2">
      <c r="A44" s="393"/>
      <c r="B44" s="92"/>
      <c r="C44" s="393"/>
    </row>
    <row r="45" spans="1:4" x14ac:dyDescent="0.2">
      <c r="A45" s="393"/>
      <c r="B45" s="92"/>
      <c r="C45" s="393"/>
    </row>
    <row r="46" spans="1:4" x14ac:dyDescent="0.2">
      <c r="A46" s="393"/>
      <c r="B46" s="92"/>
      <c r="C46" s="393"/>
    </row>
    <row r="47" spans="1:4" x14ac:dyDescent="0.2">
      <c r="A47" s="393"/>
      <c r="B47" s="92"/>
      <c r="C47" s="393"/>
    </row>
    <row r="48" spans="1:4" x14ac:dyDescent="0.2">
      <c r="A48" s="393"/>
      <c r="B48" s="92"/>
      <c r="C48" s="393"/>
    </row>
    <row r="49" spans="1:3" x14ac:dyDescent="0.2">
      <c r="A49" s="393"/>
      <c r="B49" s="92"/>
      <c r="C49" s="393"/>
    </row>
    <row r="50" spans="1:3" x14ac:dyDescent="0.2">
      <c r="A50" s="393"/>
      <c r="B50" s="92"/>
      <c r="C50" s="393"/>
    </row>
    <row r="51" spans="1:3" x14ac:dyDescent="0.2">
      <c r="A51" s="393"/>
      <c r="B51" s="92"/>
      <c r="C51" s="393"/>
    </row>
    <row r="52" spans="1:3" x14ac:dyDescent="0.2">
      <c r="A52" s="393"/>
      <c r="B52" s="92"/>
      <c r="C52" s="393"/>
    </row>
    <row r="53" spans="1:3" x14ac:dyDescent="0.2">
      <c r="A53" s="393"/>
      <c r="B53" s="92"/>
      <c r="C53" s="393"/>
    </row>
    <row r="54" spans="1:3" x14ac:dyDescent="0.2">
      <c r="A54" s="393"/>
      <c r="B54" s="92"/>
      <c r="C54" s="393"/>
    </row>
    <row r="55" spans="1:3" x14ac:dyDescent="0.2">
      <c r="A55" s="393"/>
      <c r="B55" s="92"/>
      <c r="C55" s="393"/>
    </row>
    <row r="56" spans="1:3" x14ac:dyDescent="0.2">
      <c r="A56" s="393"/>
      <c r="B56" s="92"/>
      <c r="C56" s="393"/>
    </row>
    <row r="57" spans="1:3" x14ac:dyDescent="0.2">
      <c r="A57" s="393"/>
      <c r="B57" s="92"/>
      <c r="C57" s="393"/>
    </row>
    <row r="58" spans="1:3" x14ac:dyDescent="0.2">
      <c r="A58" s="393"/>
      <c r="B58" s="92"/>
      <c r="C58" s="393"/>
    </row>
  </sheetData>
  <phoneticPr fontId="0" type="noConversion"/>
  <pageMargins left="0.39370078740157483" right="0.39370078740157483" top="0.39370078740157483" bottom="0.39370078740157483" header="0.19685039370078741" footer="0.19685039370078741"/>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22"/>
  <sheetViews>
    <sheetView showGridLines="0" view="pageBreakPreview" zoomScale="90" zoomScaleNormal="80" zoomScaleSheetLayoutView="90" workbookViewId="0">
      <pane xSplit="1" ySplit="6" topLeftCell="B7" activePane="bottomRight" state="frozen"/>
      <selection activeCell="B28" sqref="B28"/>
      <selection pane="topRight" activeCell="B28" sqref="B28"/>
      <selection pane="bottomLeft" activeCell="B28" sqref="B28"/>
      <selection pane="bottomRight" activeCell="E17" sqref="E17"/>
    </sheetView>
  </sheetViews>
  <sheetFormatPr baseColWidth="10" defaultColWidth="12.5703125" defaultRowHeight="14.25" x14ac:dyDescent="0.2"/>
  <cols>
    <col min="1" max="1" width="50.7109375" style="1" customWidth="1"/>
    <col min="2" max="2" width="25.7109375" style="1" customWidth="1"/>
    <col min="3" max="3" width="25.7109375" style="7" customWidth="1"/>
    <col min="4" max="14" width="25.7109375" style="1" customWidth="1"/>
    <col min="15" max="15" width="57.7109375" style="6" customWidth="1"/>
    <col min="16" max="16" width="18.85546875" style="6" customWidth="1"/>
    <col min="17" max="17" width="32.5703125" style="6" customWidth="1"/>
    <col min="18" max="18" width="57.7109375" style="6" customWidth="1"/>
    <col min="19" max="16384" width="12.5703125" style="6"/>
  </cols>
  <sheetData>
    <row r="1" spans="1:14" ht="15.75" x14ac:dyDescent="0.25">
      <c r="A1" s="21" t="s">
        <v>184</v>
      </c>
      <c r="B1" s="23"/>
      <c r="C1" s="29"/>
      <c r="D1" s="79"/>
      <c r="E1" s="79"/>
      <c r="F1" s="79"/>
      <c r="G1" s="4"/>
      <c r="H1" s="4"/>
      <c r="I1" s="4"/>
      <c r="J1" s="5"/>
      <c r="K1" s="5"/>
      <c r="L1" s="5"/>
      <c r="M1" s="6"/>
      <c r="N1" s="6"/>
    </row>
    <row r="2" spans="1:14" x14ac:dyDescent="0.2">
      <c r="A2" s="79"/>
      <c r="B2" s="6"/>
      <c r="C2" s="23"/>
      <c r="D2" s="79"/>
      <c r="E2" s="79"/>
      <c r="F2" s="79"/>
      <c r="G2" s="6"/>
      <c r="H2" s="6"/>
      <c r="I2" s="6"/>
      <c r="J2" s="6"/>
      <c r="K2" s="6"/>
      <c r="L2" s="6"/>
    </row>
    <row r="3" spans="1:14" ht="15" thickBot="1" x14ac:dyDescent="0.25">
      <c r="A3" s="79"/>
      <c r="B3" s="6"/>
      <c r="C3" s="23"/>
      <c r="D3" s="6"/>
      <c r="E3" s="6"/>
      <c r="F3" s="6"/>
      <c r="G3" s="6"/>
      <c r="H3" s="6"/>
      <c r="I3" s="6"/>
      <c r="J3" s="6"/>
      <c r="K3" s="6"/>
      <c r="L3" s="6"/>
    </row>
    <row r="4" spans="1:14" ht="14.25" customHeight="1" thickBot="1" x14ac:dyDescent="0.25">
      <c r="A4" s="24"/>
      <c r="B4" s="2"/>
      <c r="C4" s="3"/>
      <c r="D4" s="2"/>
      <c r="E4" s="2"/>
      <c r="F4" s="2"/>
      <c r="G4" s="2"/>
      <c r="H4" s="2"/>
      <c r="I4" s="2"/>
      <c r="J4" s="2"/>
      <c r="K4" s="2"/>
      <c r="L4" s="2"/>
      <c r="M4" s="2"/>
      <c r="N4" s="2"/>
    </row>
    <row r="5" spans="1:14" ht="14.25" customHeight="1" thickBot="1" x14ac:dyDescent="0.3">
      <c r="A5" s="22"/>
      <c r="B5" s="6"/>
      <c r="C5" s="23"/>
      <c r="D5" s="6"/>
      <c r="E5" s="6"/>
      <c r="F5" s="6"/>
      <c r="G5" s="621" t="str">
        <f>CONCATENATE("Parameter zum 31.12.",'C. Parameter'!B5)</f>
        <v>Parameter zum 31.12.2011</v>
      </c>
      <c r="H5" s="622"/>
      <c r="I5" s="622"/>
      <c r="J5" s="622"/>
      <c r="K5" s="622"/>
      <c r="L5" s="622"/>
      <c r="M5" s="622"/>
      <c r="N5" s="623"/>
    </row>
    <row r="6" spans="1:14" s="110" customFormat="1" ht="75" customHeight="1" x14ac:dyDescent="0.2">
      <c r="A6" s="113" t="s">
        <v>216</v>
      </c>
      <c r="B6" s="114" t="s">
        <v>16</v>
      </c>
      <c r="C6" s="114" t="s">
        <v>17</v>
      </c>
      <c r="D6" s="114" t="s">
        <v>18</v>
      </c>
      <c r="E6" s="115" t="s">
        <v>29</v>
      </c>
      <c r="F6" s="116" t="s">
        <v>30</v>
      </c>
      <c r="G6" s="131" t="s">
        <v>24</v>
      </c>
      <c r="H6" s="109" t="s">
        <v>25</v>
      </c>
      <c r="I6" s="109" t="s">
        <v>26</v>
      </c>
      <c r="J6" s="111" t="s">
        <v>19</v>
      </c>
      <c r="K6" s="111" t="s">
        <v>20</v>
      </c>
      <c r="L6" s="112" t="s">
        <v>21</v>
      </c>
      <c r="M6" s="57" t="s">
        <v>22</v>
      </c>
      <c r="N6" s="125" t="s">
        <v>23</v>
      </c>
    </row>
    <row r="7" spans="1:14" x14ac:dyDescent="0.2">
      <c r="A7" s="25" t="s">
        <v>204</v>
      </c>
      <c r="B7" s="27"/>
      <c r="C7" s="27"/>
      <c r="D7" s="27"/>
      <c r="E7" s="27"/>
      <c r="F7" s="117"/>
      <c r="G7" s="142"/>
      <c r="H7" s="143"/>
      <c r="I7" s="598"/>
      <c r="J7" s="144"/>
      <c r="K7" s="144"/>
      <c r="L7" s="607"/>
      <c r="M7" s="143"/>
      <c r="N7" s="145"/>
    </row>
    <row r="8" spans="1:14" x14ac:dyDescent="0.2">
      <c r="A8" s="30"/>
      <c r="B8" s="26"/>
      <c r="C8" s="26"/>
      <c r="D8" s="26"/>
      <c r="E8" s="26"/>
      <c r="F8" s="118"/>
      <c r="G8" s="126"/>
      <c r="H8" s="31"/>
      <c r="I8" s="599"/>
      <c r="J8" s="31"/>
      <c r="K8" s="31"/>
      <c r="L8" s="599"/>
      <c r="M8" s="31"/>
      <c r="N8" s="127"/>
    </row>
    <row r="9" spans="1:14" ht="15" thickBot="1" x14ac:dyDescent="0.25">
      <c r="A9" s="81" t="s">
        <v>178</v>
      </c>
      <c r="B9" s="82"/>
      <c r="C9" s="82"/>
      <c r="D9" s="82"/>
      <c r="E9" s="82"/>
      <c r="F9" s="119"/>
      <c r="G9" s="128"/>
      <c r="H9" s="83"/>
      <c r="I9" s="600"/>
      <c r="J9" s="83"/>
      <c r="K9" s="83"/>
      <c r="L9" s="600"/>
      <c r="M9" s="83"/>
      <c r="N9" s="129"/>
    </row>
    <row r="10" spans="1:14" x14ac:dyDescent="0.2">
      <c r="A10" s="85" t="s">
        <v>179</v>
      </c>
      <c r="B10" s="146"/>
      <c r="C10" s="147"/>
      <c r="D10" s="148"/>
      <c r="E10" s="148"/>
      <c r="F10" s="149"/>
      <c r="G10" s="150"/>
      <c r="H10" s="151"/>
      <c r="I10" s="601"/>
      <c r="J10" s="152"/>
      <c r="K10" s="152"/>
      <c r="L10" s="608"/>
      <c r="M10" s="153"/>
      <c r="N10" s="154"/>
    </row>
    <row r="11" spans="1:14" x14ac:dyDescent="0.2">
      <c r="A11" s="84" t="s">
        <v>180</v>
      </c>
      <c r="B11" s="155"/>
      <c r="C11" s="156"/>
      <c r="D11" s="157"/>
      <c r="E11" s="157"/>
      <c r="F11" s="158"/>
      <c r="G11" s="159"/>
      <c r="H11" s="160"/>
      <c r="I11" s="602"/>
      <c r="J11" s="161"/>
      <c r="K11" s="161"/>
      <c r="L11" s="609"/>
      <c r="M11" s="162"/>
      <c r="N11" s="163"/>
    </row>
    <row r="12" spans="1:14" ht="15" thickBot="1" x14ac:dyDescent="0.25">
      <c r="A12" s="164" t="s">
        <v>161</v>
      </c>
      <c r="B12" s="165"/>
      <c r="C12" s="166"/>
      <c r="D12" s="167"/>
      <c r="E12" s="167"/>
      <c r="F12" s="168"/>
      <c r="G12" s="169"/>
      <c r="H12" s="170"/>
      <c r="I12" s="603"/>
      <c r="J12" s="171"/>
      <c r="K12" s="171"/>
      <c r="L12" s="610"/>
      <c r="M12" s="172"/>
      <c r="N12" s="173"/>
    </row>
    <row r="13" spans="1:14" ht="15" x14ac:dyDescent="0.25">
      <c r="A13" s="25" t="s">
        <v>181</v>
      </c>
      <c r="B13" s="132"/>
      <c r="C13" s="132"/>
      <c r="D13" s="133"/>
      <c r="E13" s="133"/>
      <c r="F13" s="134"/>
      <c r="G13" s="590">
        <f t="shared" ref="G13:L13" si="0">SUM(G10:G12)</f>
        <v>0</v>
      </c>
      <c r="H13" s="591">
        <f t="shared" si="0"/>
        <v>0</v>
      </c>
      <c r="I13" s="604">
        <f t="shared" si="0"/>
        <v>0</v>
      </c>
      <c r="J13" s="591">
        <f t="shared" si="0"/>
        <v>0</v>
      </c>
      <c r="K13" s="591">
        <f t="shared" si="0"/>
        <v>0</v>
      </c>
      <c r="L13" s="604">
        <f t="shared" si="0"/>
        <v>0</v>
      </c>
      <c r="M13" s="592"/>
      <c r="N13" s="593"/>
    </row>
    <row r="14" spans="1:14" ht="13.5" customHeight="1" x14ac:dyDescent="0.2">
      <c r="A14" s="32"/>
      <c r="B14" s="34"/>
      <c r="C14" s="34"/>
      <c r="D14" s="35"/>
      <c r="E14" s="35"/>
      <c r="F14" s="120"/>
      <c r="G14" s="126"/>
      <c r="H14" s="31"/>
      <c r="I14" s="599"/>
      <c r="J14" s="31"/>
      <c r="K14" s="31"/>
      <c r="L14" s="599"/>
      <c r="M14" s="31"/>
      <c r="N14" s="127"/>
    </row>
    <row r="15" spans="1:14" ht="14.25" customHeight="1" thickBot="1" x14ac:dyDescent="0.25">
      <c r="A15" s="81" t="s">
        <v>182</v>
      </c>
      <c r="B15" s="86"/>
      <c r="C15" s="86"/>
      <c r="D15" s="87"/>
      <c r="E15" s="87"/>
      <c r="F15" s="121"/>
      <c r="G15" s="595"/>
      <c r="H15" s="596"/>
      <c r="I15" s="605"/>
      <c r="J15" s="596"/>
      <c r="K15" s="596"/>
      <c r="L15" s="605"/>
      <c r="M15" s="596"/>
      <c r="N15" s="597"/>
    </row>
    <row r="16" spans="1:14" x14ac:dyDescent="0.2">
      <c r="A16" s="85" t="s">
        <v>174</v>
      </c>
      <c r="B16" s="174"/>
      <c r="C16" s="175"/>
      <c r="D16" s="148"/>
      <c r="E16" s="148"/>
      <c r="F16" s="149"/>
      <c r="G16" s="150"/>
      <c r="H16" s="151"/>
      <c r="I16" s="601"/>
      <c r="J16" s="152"/>
      <c r="K16" s="152"/>
      <c r="L16" s="608"/>
      <c r="M16" s="153"/>
      <c r="N16" s="154"/>
    </row>
    <row r="17" spans="1:14" x14ac:dyDescent="0.2">
      <c r="A17" s="84" t="s">
        <v>175</v>
      </c>
      <c r="B17" s="155"/>
      <c r="C17" s="156"/>
      <c r="D17" s="157"/>
      <c r="E17" s="157"/>
      <c r="F17" s="158"/>
      <c r="G17" s="159"/>
      <c r="H17" s="160"/>
      <c r="I17" s="602"/>
      <c r="J17" s="161"/>
      <c r="K17" s="161"/>
      <c r="L17" s="609"/>
      <c r="M17" s="162"/>
      <c r="N17" s="163"/>
    </row>
    <row r="18" spans="1:14" ht="15" thickBot="1" x14ac:dyDescent="0.25">
      <c r="A18" s="164" t="s">
        <v>161</v>
      </c>
      <c r="B18" s="165"/>
      <c r="C18" s="166"/>
      <c r="D18" s="167"/>
      <c r="E18" s="167"/>
      <c r="F18" s="168"/>
      <c r="G18" s="169"/>
      <c r="H18" s="170"/>
      <c r="I18" s="603"/>
      <c r="J18" s="171"/>
      <c r="K18" s="171"/>
      <c r="L18" s="610"/>
      <c r="M18" s="172"/>
      <c r="N18" s="173"/>
    </row>
    <row r="19" spans="1:14" ht="15" x14ac:dyDescent="0.25">
      <c r="A19" s="25" t="s">
        <v>183</v>
      </c>
      <c r="B19" s="135"/>
      <c r="C19" s="135"/>
      <c r="D19" s="133"/>
      <c r="E19" s="133"/>
      <c r="F19" s="134"/>
      <c r="G19" s="590">
        <f t="shared" ref="G19:L19" si="1">SUM(G16:G18)</f>
        <v>0</v>
      </c>
      <c r="H19" s="591">
        <f t="shared" si="1"/>
        <v>0</v>
      </c>
      <c r="I19" s="604">
        <f t="shared" si="1"/>
        <v>0</v>
      </c>
      <c r="J19" s="591">
        <f t="shared" si="1"/>
        <v>0</v>
      </c>
      <c r="K19" s="591">
        <f t="shared" si="1"/>
        <v>0</v>
      </c>
      <c r="L19" s="604">
        <f t="shared" si="1"/>
        <v>0</v>
      </c>
      <c r="M19" s="592"/>
      <c r="N19" s="593"/>
    </row>
    <row r="20" spans="1:14" x14ac:dyDescent="0.2">
      <c r="A20" s="32"/>
      <c r="B20" s="35"/>
      <c r="C20" s="35"/>
      <c r="D20" s="35"/>
      <c r="E20" s="35"/>
      <c r="F20" s="120"/>
      <c r="G20" s="126"/>
      <c r="H20" s="31"/>
      <c r="I20" s="599"/>
      <c r="J20" s="31"/>
      <c r="K20" s="31"/>
      <c r="L20" s="599"/>
      <c r="M20" s="31"/>
      <c r="N20" s="127"/>
    </row>
    <row r="21" spans="1:14" ht="15" thickBot="1" x14ac:dyDescent="0.25">
      <c r="A21" s="122" t="s">
        <v>205</v>
      </c>
      <c r="B21" s="123"/>
      <c r="C21" s="123"/>
      <c r="D21" s="123"/>
      <c r="E21" s="123"/>
      <c r="F21" s="124"/>
      <c r="G21" s="130">
        <f t="shared" ref="G21:L21" si="2">G7+G19-G13</f>
        <v>0</v>
      </c>
      <c r="H21" s="594">
        <f t="shared" si="2"/>
        <v>0</v>
      </c>
      <c r="I21" s="606">
        <f t="shared" si="2"/>
        <v>0</v>
      </c>
      <c r="J21" s="594">
        <f t="shared" si="2"/>
        <v>0</v>
      </c>
      <c r="K21" s="594">
        <f t="shared" si="2"/>
        <v>0</v>
      </c>
      <c r="L21" s="606">
        <f t="shared" si="2"/>
        <v>0</v>
      </c>
      <c r="M21" s="136"/>
      <c r="N21" s="137"/>
    </row>
    <row r="22" spans="1:14" ht="15" thickBot="1" x14ac:dyDescent="0.25">
      <c r="A22" s="20"/>
      <c r="B22" s="8"/>
      <c r="C22" s="9"/>
      <c r="D22" s="8"/>
      <c r="E22" s="8"/>
      <c r="F22" s="8"/>
      <c r="G22" s="8"/>
      <c r="H22" s="8"/>
      <c r="I22" s="8"/>
      <c r="J22" s="8"/>
      <c r="K22" s="8"/>
      <c r="L22" s="8"/>
      <c r="M22" s="8"/>
      <c r="N22" s="8"/>
    </row>
  </sheetData>
  <sheetProtection formatColumns="0" formatRows="0"/>
  <customSheetViews>
    <customSheetView guid="{B8C5A4F7-AE80-4428-963C-9BC2C87B7156}" scale="80" showGridLines="0" fitToPage="1" showRuler="0">
      <pane xSplit="1" ySplit="6" topLeftCell="B7" activePane="bottomRight" state="frozen"/>
      <selection pane="bottomRight" activeCell="E15" sqref="E15"/>
      <pageMargins left="0" right="0" top="0.78740157480314965" bottom="0.78740157480314965" header="0.51181102362204722" footer="0.51181102362204722"/>
      <pageSetup paperSize="9" scale="20" orientation="portrait" r:id="rId1"/>
      <headerFooter alignWithMargins="0"/>
    </customSheetView>
  </customSheetViews>
  <mergeCells count="1">
    <mergeCell ref="G5:N5"/>
  </mergeCells>
  <phoneticPr fontId="2" type="noConversion"/>
  <pageMargins left="0.39370078740157483" right="0.39370078740157483" top="0.39370078740157483" bottom="0.39370078740157483" header="0.19685039370078741" footer="0.19685039370078741"/>
  <pageSetup paperSize="8" scale="47" fitToWidth="2" orientation="landscape" r:id="rId2"/>
  <headerFooter alignWithMargins="0">
    <oddFooter>&amp;L&amp;8&amp;D&amp;R&amp;8&amp;A -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50"/>
  <sheetViews>
    <sheetView showGridLines="0" view="pageBreakPreview" zoomScale="80" zoomScaleNormal="100" zoomScaleSheetLayoutView="80" workbookViewId="0">
      <selection activeCell="C23" sqref="C23"/>
    </sheetView>
  </sheetViews>
  <sheetFormatPr baseColWidth="10" defaultRowHeight="12.75" x14ac:dyDescent="0.2"/>
  <cols>
    <col min="1" max="1" width="45.7109375" style="38" customWidth="1"/>
    <col min="2" max="4" width="15.7109375" style="38" customWidth="1"/>
    <col min="5" max="5" width="3.85546875" style="38" customWidth="1"/>
    <col min="6" max="6" width="45.7109375" style="38" customWidth="1"/>
    <col min="7" max="9" width="15.7109375" style="38" customWidth="1"/>
    <col min="10" max="10" width="11.42578125" style="38"/>
    <col min="11" max="11" width="45.7109375" style="38" customWidth="1"/>
    <col min="12" max="14" width="15.7109375" style="38" customWidth="1"/>
    <col min="15" max="16384" width="11.42578125" style="38"/>
  </cols>
  <sheetData>
    <row r="1" spans="1:14" ht="18" x14ac:dyDescent="0.25">
      <c r="A1" s="37" t="s">
        <v>203</v>
      </c>
    </row>
    <row r="2" spans="1:14" ht="13.5" thickBot="1" x14ac:dyDescent="0.25"/>
    <row r="3" spans="1:14" ht="16.5" thickBot="1" x14ac:dyDescent="0.25">
      <c r="A3" s="39" t="s">
        <v>189</v>
      </c>
      <c r="B3" s="40"/>
      <c r="C3" s="40"/>
      <c r="D3" s="41"/>
      <c r="F3" s="39" t="s">
        <v>247</v>
      </c>
      <c r="G3" s="90"/>
      <c r="H3" s="40"/>
      <c r="I3" s="41"/>
      <c r="J3" s="42"/>
      <c r="K3" s="39" t="s">
        <v>256</v>
      </c>
      <c r="L3" s="90"/>
      <c r="M3" s="40"/>
      <c r="N3" s="41"/>
    </row>
    <row r="4" spans="1:14" ht="15" x14ac:dyDescent="0.2">
      <c r="A4" s="43"/>
      <c r="B4" s="44"/>
      <c r="C4" s="44"/>
      <c r="D4" s="548"/>
      <c r="F4" s="46"/>
      <c r="G4" s="47"/>
      <c r="H4" s="47"/>
      <c r="I4" s="546"/>
      <c r="K4" s="46"/>
      <c r="L4" s="47"/>
      <c r="M4" s="47"/>
      <c r="N4" s="546"/>
    </row>
    <row r="5" spans="1:14" x14ac:dyDescent="0.2">
      <c r="A5" s="43" t="s">
        <v>162</v>
      </c>
      <c r="B5" s="523">
        <v>2011</v>
      </c>
      <c r="C5" s="538" t="s">
        <v>172</v>
      </c>
      <c r="D5" s="539" t="s">
        <v>221</v>
      </c>
      <c r="F5" s="43" t="s">
        <v>162</v>
      </c>
      <c r="G5" s="413">
        <v>2018</v>
      </c>
      <c r="H5" s="538" t="s">
        <v>172</v>
      </c>
      <c r="I5" s="539" t="str">
        <f>IF(G5&lt;2011,"31.12.","30.6.")</f>
        <v>30.6.</v>
      </c>
      <c r="K5" s="43" t="s">
        <v>162</v>
      </c>
      <c r="L5" s="541">
        <f>IF(G5&lt;2012,"-",IF(N6-M6&gt;=(365*2),YEAR(M6),"nicht möglich"))</f>
        <v>2011</v>
      </c>
      <c r="M5" s="538" t="s">
        <v>172</v>
      </c>
      <c r="N5" s="544" t="str">
        <f>CONCATENATE(DAY(M6),".",MONTH(M6),".")</f>
        <v>31.12.</v>
      </c>
    </row>
    <row r="6" spans="1:14" x14ac:dyDescent="0.2">
      <c r="A6" s="43"/>
      <c r="B6" s="540" t="str">
        <f>CONCATENATE(D5,B5)</f>
        <v>31.12.2011</v>
      </c>
      <c r="C6" s="44"/>
      <c r="D6" s="45"/>
      <c r="F6" s="43"/>
      <c r="G6" s="540" t="str">
        <f>CONCATENATE(I5,G5)</f>
        <v>30.6.2018</v>
      </c>
      <c r="H6" s="44"/>
      <c r="I6" s="53"/>
      <c r="K6" s="43"/>
      <c r="L6" s="542" t="str">
        <f>IF(L5="nicht möglich","kein mindestens Zweijahresbezug vorhanden","")</f>
        <v/>
      </c>
      <c r="M6" s="543" t="str">
        <f>IF('A. Allgemeine Informationen'!B11="",'C. Parameter'!B6,MAX(DATEVALUE(B6),'A. Allgemeine Informationen'!B11))</f>
        <v>31.12.2011</v>
      </c>
      <c r="N6" s="545" t="str">
        <f>G6</f>
        <v>30.6.2018</v>
      </c>
    </row>
    <row r="7" spans="1:14" x14ac:dyDescent="0.2">
      <c r="A7" s="43"/>
      <c r="B7" s="44"/>
      <c r="C7" s="44"/>
      <c r="D7" s="45"/>
      <c r="F7" s="43"/>
      <c r="G7" s="44"/>
      <c r="H7" s="44"/>
      <c r="I7" s="45"/>
      <c r="K7" s="43"/>
      <c r="L7" s="44"/>
      <c r="M7" s="44"/>
      <c r="N7" s="45"/>
    </row>
    <row r="8" spans="1:14" ht="15.75" x14ac:dyDescent="0.25">
      <c r="A8" s="48" t="s">
        <v>206</v>
      </c>
      <c r="B8" s="44"/>
      <c r="C8" s="44"/>
      <c r="D8" s="45"/>
      <c r="F8" s="48" t="s">
        <v>208</v>
      </c>
      <c r="G8" s="91"/>
      <c r="H8" s="44"/>
      <c r="I8" s="45"/>
      <c r="K8" s="48" t="s">
        <v>208</v>
      </c>
      <c r="L8" s="91"/>
      <c r="M8" s="44"/>
      <c r="N8" s="45"/>
    </row>
    <row r="9" spans="1:14" x14ac:dyDescent="0.2">
      <c r="A9" s="43"/>
      <c r="B9" s="49" t="s">
        <v>217</v>
      </c>
      <c r="C9" s="49" t="s">
        <v>219</v>
      </c>
      <c r="D9" s="269" t="s">
        <v>222</v>
      </c>
      <c r="F9" s="43"/>
      <c r="G9" s="49" t="s">
        <v>217</v>
      </c>
      <c r="H9" s="49" t="s">
        <v>219</v>
      </c>
      <c r="I9" s="269" t="s">
        <v>222</v>
      </c>
      <c r="K9" s="43"/>
      <c r="L9" s="49" t="s">
        <v>217</v>
      </c>
      <c r="M9" s="49" t="s">
        <v>219</v>
      </c>
      <c r="N9" s="269" t="s">
        <v>222</v>
      </c>
    </row>
    <row r="10" spans="1:14" ht="14.25" x14ac:dyDescent="0.2">
      <c r="A10" s="17"/>
      <c r="B10" s="12" t="s">
        <v>224</v>
      </c>
      <c r="C10" s="12" t="s">
        <v>224</v>
      </c>
      <c r="D10" s="33" t="s">
        <v>224</v>
      </c>
      <c r="F10" s="17"/>
      <c r="G10" s="12" t="s">
        <v>224</v>
      </c>
      <c r="H10" s="12" t="s">
        <v>224</v>
      </c>
      <c r="I10" s="33" t="s">
        <v>224</v>
      </c>
      <c r="K10" s="17"/>
      <c r="L10" s="12" t="s">
        <v>224</v>
      </c>
      <c r="M10" s="12" t="s">
        <v>224</v>
      </c>
      <c r="N10" s="33" t="s">
        <v>224</v>
      </c>
    </row>
    <row r="11" spans="1:14" x14ac:dyDescent="0.2">
      <c r="A11" s="11" t="s">
        <v>225</v>
      </c>
      <c r="B11" s="36"/>
      <c r="C11" s="36"/>
      <c r="D11" s="270"/>
      <c r="F11" s="11" t="s">
        <v>225</v>
      </c>
      <c r="G11" s="36"/>
      <c r="H11" s="36"/>
      <c r="I11" s="270"/>
      <c r="K11" s="11" t="s">
        <v>225</v>
      </c>
      <c r="L11" s="36"/>
      <c r="M11" s="36"/>
      <c r="N11" s="270"/>
    </row>
    <row r="12" spans="1:14" x14ac:dyDescent="0.2">
      <c r="A12" s="17"/>
      <c r="B12" s="10"/>
      <c r="C12" s="44"/>
      <c r="D12" s="45"/>
      <c r="F12" s="17"/>
      <c r="G12" s="10"/>
      <c r="H12" s="44"/>
      <c r="I12" s="45"/>
      <c r="K12" s="17"/>
      <c r="L12" s="10"/>
      <c r="M12" s="44"/>
      <c r="N12" s="45"/>
    </row>
    <row r="13" spans="1:14" ht="14.25" x14ac:dyDescent="0.2">
      <c r="A13" s="17"/>
      <c r="B13" s="12" t="s">
        <v>224</v>
      </c>
      <c r="C13" s="12" t="s">
        <v>224</v>
      </c>
      <c r="D13" s="33" t="s">
        <v>224</v>
      </c>
      <c r="F13" s="17"/>
      <c r="G13" s="12" t="s">
        <v>224</v>
      </c>
      <c r="H13" s="12" t="s">
        <v>224</v>
      </c>
      <c r="I13" s="33" t="s">
        <v>224</v>
      </c>
      <c r="K13" s="17"/>
      <c r="L13" s="12" t="s">
        <v>224</v>
      </c>
      <c r="M13" s="12" t="s">
        <v>224</v>
      </c>
      <c r="N13" s="33" t="s">
        <v>224</v>
      </c>
    </row>
    <row r="14" spans="1:14" x14ac:dyDescent="0.2">
      <c r="A14" s="11" t="s">
        <v>226</v>
      </c>
      <c r="B14" s="36"/>
      <c r="C14" s="267"/>
      <c r="D14" s="271"/>
      <c r="F14" s="11" t="s">
        <v>226</v>
      </c>
      <c r="G14" s="589"/>
      <c r="H14" s="267"/>
      <c r="I14" s="271"/>
      <c r="K14" s="11" t="s">
        <v>226</v>
      </c>
      <c r="L14" s="589"/>
      <c r="M14" s="267"/>
      <c r="N14" s="271"/>
    </row>
    <row r="15" spans="1:14" x14ac:dyDescent="0.2">
      <c r="A15" s="17"/>
      <c r="B15" s="19"/>
      <c r="C15" s="50"/>
      <c r="D15" s="51"/>
      <c r="F15" s="17"/>
      <c r="G15" s="19"/>
      <c r="H15" s="50"/>
      <c r="I15" s="51"/>
      <c r="K15" s="17"/>
      <c r="L15" s="19"/>
      <c r="M15" s="50"/>
      <c r="N15" s="51"/>
    </row>
    <row r="16" spans="1:14" x14ac:dyDescent="0.2">
      <c r="A16" s="43"/>
      <c r="B16" s="44"/>
      <c r="C16" s="44"/>
      <c r="D16" s="45"/>
      <c r="F16" s="43"/>
      <c r="G16" s="44"/>
      <c r="H16" s="44"/>
      <c r="I16" s="45"/>
      <c r="K16" s="43"/>
      <c r="L16" s="44"/>
      <c r="M16" s="44"/>
      <c r="N16" s="45"/>
    </row>
    <row r="17" spans="1:14" ht="15.75" x14ac:dyDescent="0.25">
      <c r="A17" s="48" t="s">
        <v>211</v>
      </c>
      <c r="B17" s="44"/>
      <c r="C17" s="44"/>
      <c r="D17" s="45"/>
      <c r="F17" s="48" t="s">
        <v>212</v>
      </c>
      <c r="G17" s="44"/>
      <c r="H17" s="44"/>
      <c r="I17" s="45"/>
      <c r="K17" s="48" t="s">
        <v>212</v>
      </c>
      <c r="L17" s="44"/>
      <c r="M17" s="44"/>
      <c r="N17" s="45"/>
    </row>
    <row r="18" spans="1:14" x14ac:dyDescent="0.2">
      <c r="A18" s="43"/>
      <c r="B18" s="44"/>
      <c r="C18" s="44"/>
      <c r="D18" s="45"/>
      <c r="F18" s="43"/>
      <c r="G18" s="44"/>
      <c r="H18" s="44"/>
      <c r="I18" s="45"/>
      <c r="K18" s="43"/>
      <c r="L18" s="44"/>
      <c r="M18" s="44"/>
      <c r="N18" s="45"/>
    </row>
    <row r="19" spans="1:14" x14ac:dyDescent="0.2">
      <c r="A19" s="13"/>
      <c r="B19" s="14" t="s">
        <v>217</v>
      </c>
      <c r="C19" s="14" t="s">
        <v>219</v>
      </c>
      <c r="D19" s="272" t="s">
        <v>222</v>
      </c>
      <c r="F19" s="13"/>
      <c r="G19" s="14" t="s">
        <v>217</v>
      </c>
      <c r="H19" s="14" t="s">
        <v>219</v>
      </c>
      <c r="I19" s="272" t="s">
        <v>222</v>
      </c>
      <c r="K19" s="13"/>
      <c r="L19" s="14" t="s">
        <v>217</v>
      </c>
      <c r="M19" s="14" t="s">
        <v>219</v>
      </c>
      <c r="N19" s="272" t="s">
        <v>222</v>
      </c>
    </row>
    <row r="20" spans="1:14" x14ac:dyDescent="0.2">
      <c r="A20" s="15"/>
      <c r="B20" s="12" t="s">
        <v>223</v>
      </c>
      <c r="C20" s="12" t="s">
        <v>223</v>
      </c>
      <c r="D20" s="33" t="s">
        <v>223</v>
      </c>
      <c r="F20" s="15"/>
      <c r="G20" s="12" t="s">
        <v>223</v>
      </c>
      <c r="H20" s="12" t="s">
        <v>223</v>
      </c>
      <c r="I20" s="33" t="s">
        <v>223</v>
      </c>
      <c r="K20" s="15"/>
      <c r="L20" s="12" t="s">
        <v>223</v>
      </c>
      <c r="M20" s="12" t="s">
        <v>223</v>
      </c>
      <c r="N20" s="33" t="s">
        <v>223</v>
      </c>
    </row>
    <row r="21" spans="1:14" x14ac:dyDescent="0.2">
      <c r="A21" s="11" t="s">
        <v>137</v>
      </c>
      <c r="B21" s="588"/>
      <c r="C21" s="586"/>
      <c r="D21" s="273"/>
      <c r="F21" s="11" t="s">
        <v>137</v>
      </c>
      <c r="G21" s="588"/>
      <c r="H21" s="268"/>
      <c r="I21" s="273"/>
      <c r="K21" s="11" t="s">
        <v>137</v>
      </c>
      <c r="L21" s="588"/>
      <c r="M21" s="268"/>
      <c r="N21" s="273"/>
    </row>
    <row r="22" spans="1:14" ht="25.5" x14ac:dyDescent="0.2">
      <c r="A22" s="16" t="s">
        <v>138</v>
      </c>
      <c r="B22" s="588"/>
      <c r="C22" s="586"/>
      <c r="D22" s="274"/>
      <c r="F22" s="16" t="s">
        <v>138</v>
      </c>
      <c r="G22" s="588"/>
      <c r="H22" s="268"/>
      <c r="I22" s="274"/>
      <c r="K22" s="16" t="s">
        <v>138</v>
      </c>
      <c r="L22" s="588"/>
      <c r="M22" s="268"/>
      <c r="N22" s="274"/>
    </row>
    <row r="23" spans="1:14" ht="25.5" x14ac:dyDescent="0.2">
      <c r="A23" s="16" t="s">
        <v>186</v>
      </c>
      <c r="B23" s="588"/>
      <c r="C23" s="586"/>
      <c r="D23" s="274"/>
      <c r="F23" s="16" t="s">
        <v>186</v>
      </c>
      <c r="G23" s="588"/>
      <c r="H23" s="268"/>
      <c r="I23" s="274"/>
      <c r="K23" s="16" t="s">
        <v>186</v>
      </c>
      <c r="L23" s="588"/>
      <c r="M23" s="268"/>
      <c r="N23" s="274"/>
    </row>
    <row r="24" spans="1:14" ht="25.5" x14ac:dyDescent="0.2">
      <c r="A24" s="16" t="s">
        <v>139</v>
      </c>
      <c r="B24" s="588"/>
      <c r="C24" s="586"/>
      <c r="D24" s="273"/>
      <c r="F24" s="16" t="s">
        <v>139</v>
      </c>
      <c r="G24" s="588"/>
      <c r="H24" s="268"/>
      <c r="I24" s="273"/>
      <c r="K24" s="16" t="s">
        <v>139</v>
      </c>
      <c r="L24" s="588"/>
      <c r="M24" s="268"/>
      <c r="N24" s="273"/>
    </row>
    <row r="25" spans="1:14" x14ac:dyDescent="0.2">
      <c r="A25" s="28" t="s">
        <v>187</v>
      </c>
      <c r="B25" s="588"/>
      <c r="C25" s="587">
        <f>SUM(C21:C24)</f>
        <v>0</v>
      </c>
      <c r="D25" s="275">
        <f>SUM(D21:D24)</f>
        <v>0</v>
      </c>
      <c r="F25" s="28" t="s">
        <v>187</v>
      </c>
      <c r="G25" s="588"/>
      <c r="H25" s="52">
        <f>SUM(H21:H24)</f>
        <v>0</v>
      </c>
      <c r="I25" s="275">
        <f>SUM(I21:I24)</f>
        <v>0</v>
      </c>
      <c r="K25" s="28" t="s">
        <v>187</v>
      </c>
      <c r="L25" s="588"/>
      <c r="M25" s="52">
        <f>SUM(M21:M24)</f>
        <v>0</v>
      </c>
      <c r="N25" s="275">
        <f>SUM(N21:N24)</f>
        <v>0</v>
      </c>
    </row>
    <row r="26" spans="1:14" x14ac:dyDescent="0.2">
      <c r="A26" s="43"/>
      <c r="B26" s="44"/>
      <c r="C26" s="44"/>
      <c r="D26" s="45"/>
      <c r="F26" s="43"/>
      <c r="G26" s="44"/>
      <c r="H26" s="44"/>
      <c r="I26" s="45"/>
      <c r="K26" s="43"/>
      <c r="L26" s="44"/>
      <c r="M26" s="44"/>
      <c r="N26" s="45"/>
    </row>
    <row r="27" spans="1:14" ht="15.75" x14ac:dyDescent="0.25">
      <c r="A27" s="48" t="s">
        <v>207</v>
      </c>
      <c r="B27" s="44"/>
      <c r="C27" s="44"/>
      <c r="D27" s="45"/>
      <c r="F27" s="48" t="s">
        <v>209</v>
      </c>
      <c r="G27" s="91"/>
      <c r="H27" s="44"/>
      <c r="I27" s="45"/>
      <c r="K27" s="48" t="s">
        <v>209</v>
      </c>
      <c r="L27" s="91"/>
      <c r="M27" s="44"/>
      <c r="N27" s="45"/>
    </row>
    <row r="28" spans="1:14" x14ac:dyDescent="0.2">
      <c r="A28" s="43"/>
      <c r="B28" s="44"/>
      <c r="C28" s="44"/>
      <c r="D28" s="45"/>
      <c r="F28" s="43"/>
      <c r="G28" s="44"/>
      <c r="H28" s="44"/>
      <c r="I28" s="45"/>
      <c r="K28" s="43"/>
      <c r="L28" s="44"/>
      <c r="M28" s="44"/>
      <c r="N28" s="45"/>
    </row>
    <row r="29" spans="1:14" x14ac:dyDescent="0.2">
      <c r="A29" s="43"/>
      <c r="B29" s="14" t="s">
        <v>218</v>
      </c>
      <c r="C29" s="88" t="s">
        <v>220</v>
      </c>
      <c r="D29" s="549"/>
      <c r="F29" s="43"/>
      <c r="G29" s="14" t="s">
        <v>218</v>
      </c>
      <c r="H29" s="14" t="s">
        <v>220</v>
      </c>
      <c r="I29" s="45"/>
      <c r="K29" s="43"/>
      <c r="L29" s="14" t="s">
        <v>218</v>
      </c>
      <c r="M29" s="14" t="s">
        <v>220</v>
      </c>
      <c r="N29" s="45"/>
    </row>
    <row r="30" spans="1:14" x14ac:dyDescent="0.2">
      <c r="A30" s="43"/>
      <c r="B30" s="18" t="s">
        <v>228</v>
      </c>
      <c r="C30" s="89" t="s">
        <v>228</v>
      </c>
      <c r="D30" s="550"/>
      <c r="F30" s="43"/>
      <c r="G30" s="18" t="s">
        <v>228</v>
      </c>
      <c r="H30" s="18" t="s">
        <v>228</v>
      </c>
      <c r="I30" s="45"/>
      <c r="K30" s="43"/>
      <c r="L30" s="18" t="s">
        <v>228</v>
      </c>
      <c r="M30" s="18" t="s">
        <v>228</v>
      </c>
      <c r="N30" s="45"/>
    </row>
    <row r="31" spans="1:14" s="283" customFormat="1" ht="25.5" x14ac:dyDescent="0.2">
      <c r="A31" s="280" t="s">
        <v>28</v>
      </c>
      <c r="B31" s="267"/>
      <c r="C31" s="281"/>
      <c r="D31" s="551"/>
      <c r="F31" s="280" t="s">
        <v>28</v>
      </c>
      <c r="G31" s="409"/>
      <c r="H31" s="267"/>
      <c r="I31" s="547"/>
      <c r="K31" s="280" t="s">
        <v>28</v>
      </c>
      <c r="L31" s="409"/>
      <c r="M31" s="267"/>
      <c r="N31" s="547"/>
    </row>
    <row r="32" spans="1:14" s="178" customFormat="1" x14ac:dyDescent="0.2">
      <c r="A32" s="286"/>
      <c r="B32" s="287"/>
      <c r="C32" s="50"/>
      <c r="D32" s="51"/>
      <c r="F32" s="286"/>
      <c r="G32" s="285"/>
      <c r="H32" s="50"/>
      <c r="I32" s="51"/>
      <c r="K32" s="286"/>
      <c r="L32" s="285"/>
      <c r="M32" s="50"/>
      <c r="N32" s="51"/>
    </row>
    <row r="33" spans="1:18" s="178" customFormat="1" ht="15.75" x14ac:dyDescent="0.25">
      <c r="A33" s="288" t="s">
        <v>168</v>
      </c>
      <c r="B33" s="287"/>
      <c r="C33" s="50"/>
      <c r="D33" s="51"/>
      <c r="F33" s="288" t="s">
        <v>169</v>
      </c>
      <c r="G33" s="287"/>
      <c r="H33" s="50"/>
      <c r="I33" s="51"/>
      <c r="K33" s="288" t="s">
        <v>169</v>
      </c>
      <c r="L33" s="287"/>
      <c r="M33" s="50"/>
      <c r="N33" s="51"/>
    </row>
    <row r="34" spans="1:18" s="178" customFormat="1" ht="15.75" x14ac:dyDescent="0.25">
      <c r="A34" s="288"/>
      <c r="B34" s="289" t="s">
        <v>218</v>
      </c>
      <c r="C34" s="289" t="s">
        <v>220</v>
      </c>
      <c r="D34" s="51"/>
      <c r="F34" s="288"/>
      <c r="G34" s="289" t="s">
        <v>218</v>
      </c>
      <c r="H34" s="289" t="s">
        <v>220</v>
      </c>
      <c r="I34" s="51"/>
      <c r="K34" s="288"/>
      <c r="L34" s="289" t="s">
        <v>218</v>
      </c>
      <c r="M34" s="289" t="s">
        <v>220</v>
      </c>
      <c r="N34" s="51"/>
    </row>
    <row r="35" spans="1:18" s="178" customFormat="1" ht="15.75" x14ac:dyDescent="0.2">
      <c r="A35" s="290"/>
      <c r="B35" s="291" t="s">
        <v>228</v>
      </c>
      <c r="C35" s="291" t="s">
        <v>228</v>
      </c>
      <c r="D35" s="51"/>
      <c r="F35" s="290"/>
      <c r="G35" s="291" t="s">
        <v>228</v>
      </c>
      <c r="H35" s="291" t="s">
        <v>228</v>
      </c>
      <c r="I35" s="51"/>
      <c r="K35" s="290"/>
      <c r="L35" s="291" t="s">
        <v>228</v>
      </c>
      <c r="M35" s="291" t="s">
        <v>228</v>
      </c>
      <c r="N35" s="51"/>
    </row>
    <row r="36" spans="1:18" s="178" customFormat="1" ht="25.5" x14ac:dyDescent="0.2">
      <c r="A36" s="292" t="s">
        <v>170</v>
      </c>
      <c r="B36" s="267"/>
      <c r="C36" s="267"/>
      <c r="D36" s="51"/>
      <c r="F36" s="292" t="s">
        <v>170</v>
      </c>
      <c r="G36" s="267"/>
      <c r="H36" s="267"/>
      <c r="I36" s="51"/>
      <c r="K36" s="292" t="s">
        <v>170</v>
      </c>
      <c r="L36" s="267"/>
      <c r="M36" s="267"/>
      <c r="N36" s="51"/>
    </row>
    <row r="37" spans="1:18" s="293" customFormat="1" x14ac:dyDescent="0.2">
      <c r="A37" s="286"/>
      <c r="B37" s="138"/>
      <c r="C37" s="284"/>
      <c r="D37" s="51"/>
      <c r="F37" s="301"/>
      <c r="G37" s="295"/>
      <c r="H37" s="284"/>
      <c r="I37" s="51"/>
      <c r="K37" s="301"/>
      <c r="L37" s="295"/>
      <c r="M37" s="284"/>
      <c r="N37" s="51"/>
    </row>
    <row r="38" spans="1:18" s="283" customFormat="1" ht="15.75" x14ac:dyDescent="0.25">
      <c r="A38" s="296" t="s">
        <v>79</v>
      </c>
      <c r="B38" s="293"/>
      <c r="C38" s="293"/>
      <c r="D38" s="282"/>
      <c r="F38" s="296" t="s">
        <v>81</v>
      </c>
      <c r="G38" s="293"/>
      <c r="H38" s="293"/>
      <c r="I38" s="282"/>
      <c r="K38" s="296" t="s">
        <v>81</v>
      </c>
      <c r="L38" s="293"/>
      <c r="M38" s="293"/>
      <c r="N38" s="282"/>
    </row>
    <row r="39" spans="1:18" s="283" customFormat="1" x14ac:dyDescent="0.2">
      <c r="A39" s="297"/>
      <c r="B39" s="289" t="s">
        <v>218</v>
      </c>
      <c r="C39" s="289" t="s">
        <v>220</v>
      </c>
      <c r="D39" s="282"/>
      <c r="F39" s="297"/>
      <c r="G39" s="289" t="s">
        <v>218</v>
      </c>
      <c r="H39" s="289" t="s">
        <v>220</v>
      </c>
      <c r="I39" s="282"/>
      <c r="K39" s="297"/>
      <c r="L39" s="289" t="s">
        <v>218</v>
      </c>
      <c r="M39" s="289" t="s">
        <v>220</v>
      </c>
      <c r="N39" s="282"/>
    </row>
    <row r="40" spans="1:18" s="294" customFormat="1" ht="13.5" thickBot="1" x14ac:dyDescent="0.25">
      <c r="A40" s="298" t="s">
        <v>80</v>
      </c>
      <c r="B40" s="299">
        <f>IF(ISERROR(B31/B36),0,B31/B36)</f>
        <v>0</v>
      </c>
      <c r="C40" s="299">
        <f>IF(ISERROR(C31/C36),0,C31/C36)</f>
        <v>0</v>
      </c>
      <c r="D40" s="300"/>
      <c r="F40" s="298" t="s">
        <v>80</v>
      </c>
      <c r="G40" s="299">
        <f>IF(ISERROR(G31/G36),0,G31/G36)</f>
        <v>0</v>
      </c>
      <c r="H40" s="299">
        <f>IF(ISERROR(H31/H36),0,H31/H36)</f>
        <v>0</v>
      </c>
      <c r="I40" s="300"/>
      <c r="K40" s="298" t="s">
        <v>80</v>
      </c>
      <c r="L40" s="299">
        <f>IF(ISERROR(L31/L36),0,L31/L36)</f>
        <v>0</v>
      </c>
      <c r="M40" s="299">
        <f>IF(ISERROR(M31/M36),0,M31/M36)</f>
        <v>0</v>
      </c>
      <c r="N40" s="300"/>
    </row>
    <row r="42" spans="1:18" ht="13.5" thickBot="1" x14ac:dyDescent="0.25"/>
    <row r="43" spans="1:18" x14ac:dyDescent="0.2">
      <c r="K43" s="552" t="s">
        <v>258</v>
      </c>
      <c r="L43" s="553"/>
      <c r="M43" s="553"/>
      <c r="N43" s="554"/>
    </row>
    <row r="44" spans="1:18" x14ac:dyDescent="0.2">
      <c r="K44" s="555"/>
      <c r="L44" s="365"/>
      <c r="M44" s="365"/>
      <c r="N44" s="556"/>
    </row>
    <row r="45" spans="1:18" x14ac:dyDescent="0.2">
      <c r="K45" s="557" t="s">
        <v>260</v>
      </c>
      <c r="L45" s="560"/>
      <c r="M45" s="561"/>
      <c r="N45" s="564">
        <f>IF(ISERROR((N11+'G. Parameteränderung'!C79)/N11-1),0,(N11+'G. Parameteränderung'!C79)/N11-1)</f>
        <v>0</v>
      </c>
    </row>
    <row r="46" spans="1:18" x14ac:dyDescent="0.2">
      <c r="K46" s="557" t="s">
        <v>259</v>
      </c>
      <c r="L46" s="560"/>
      <c r="M46" s="561"/>
      <c r="N46" s="564">
        <f>IF(ISERROR((N25+'G. Parameteränderung'!F79)/N25-1),0,(N25+'G. Parameteränderung'!F79)/N25-1)</f>
        <v>0</v>
      </c>
      <c r="R46" s="565"/>
    </row>
    <row r="47" spans="1:18" x14ac:dyDescent="0.2">
      <c r="K47" s="557" t="s">
        <v>261</v>
      </c>
      <c r="L47" s="560"/>
      <c r="M47" s="561"/>
      <c r="N47" s="564">
        <f>IF(ISERROR((M31+'G. Parameteränderung'!J80)/M31-1),0,(M31+'G. Parameteränderung'!J80)/M31-1)</f>
        <v>0</v>
      </c>
    </row>
    <row r="48" spans="1:18" x14ac:dyDescent="0.2">
      <c r="K48" s="555"/>
      <c r="L48" s="44"/>
      <c r="M48" s="44"/>
      <c r="N48" s="562"/>
    </row>
    <row r="49" spans="11:14" x14ac:dyDescent="0.2">
      <c r="K49" s="555"/>
      <c r="L49" s="44"/>
      <c r="M49" s="44"/>
      <c r="N49" s="562"/>
    </row>
    <row r="50" spans="11:14" ht="13.5" thickBot="1" x14ac:dyDescent="0.25">
      <c r="K50" s="558" t="s">
        <v>265</v>
      </c>
      <c r="L50" s="559"/>
      <c r="M50" s="559"/>
      <c r="N50" s="563" t="str">
        <f>IF(L5="-","-",IF(L5="nicht möglich","-",IF(N45&gt;1.5%,"Ja",IF(N46&gt;1.5%,"Ja",IF(N47&gt;1.5%,"Ja","Nein")))))</f>
        <v>Nein</v>
      </c>
    </row>
  </sheetData>
  <sheetProtection formatColumns="0" formatRows="0" insertRows="0"/>
  <customSheetViews>
    <customSheetView guid="{B8C5A4F7-AE80-4428-963C-9BC2C87B7156}" scale="75" showGridLines="0" showRuler="0">
      <selection activeCell="B26" sqref="B26"/>
      <pageMargins left="0.19685039370078741" right="0.19685039370078741" top="0.59055118110236227" bottom="0.59055118110236227" header="0.51181102362204722" footer="0.51181102362204722"/>
      <pageSetup paperSize="8" scale="65" fitToWidth="2" fitToHeight="2" orientation="landscape" r:id="rId1"/>
      <headerFooter alignWithMargins="0"/>
    </customSheetView>
  </customSheetViews>
  <phoneticPr fontId="7" type="noConversion"/>
  <dataValidations count="1">
    <dataValidation type="list" allowBlank="1" showInputMessage="1" showErrorMessage="1" sqref="B5">
      <formula1>"bitte wählen, 2004, 2005, 2006, 2011"</formula1>
    </dataValidation>
  </dataValidations>
  <pageMargins left="0.39370078740157483" right="0.39370078740157483" top="0.39370078740157483" bottom="0.39370078740157483" header="0.19685039370078741" footer="0.19685039370078741"/>
  <pageSetup paperSize="8" scale="69" fitToHeight="0" orientation="landscape" r:id="rId2"/>
  <headerFooter alignWithMargins="0">
    <oddFooter>&amp;L&amp;8&amp;D&amp;R&amp;8&amp;A -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view="pageBreakPreview" zoomScale="130" zoomScaleNormal="100" zoomScaleSheetLayoutView="130" workbookViewId="0">
      <selection activeCell="B3" sqref="B3"/>
    </sheetView>
  </sheetViews>
  <sheetFormatPr baseColWidth="10" defaultRowHeight="12.75" x14ac:dyDescent="0.2"/>
  <cols>
    <col min="1" max="1" width="50.7109375" customWidth="1"/>
    <col min="2" max="2" width="20.7109375" customWidth="1"/>
    <col min="3" max="3" width="2.7109375" customWidth="1"/>
    <col min="4" max="4" width="5.7109375" customWidth="1"/>
    <col min="6" max="6" width="2.7109375" customWidth="1"/>
    <col min="7" max="7" width="5.7109375" customWidth="1"/>
    <col min="8" max="8" width="20.7109375" customWidth="1"/>
    <col min="9" max="9" width="2.7109375" customWidth="1"/>
  </cols>
  <sheetData>
    <row r="1" spans="1:10" ht="18" x14ac:dyDescent="0.25">
      <c r="A1" s="364" t="s">
        <v>78</v>
      </c>
      <c r="B1" s="365"/>
      <c r="C1" s="365"/>
      <c r="D1" s="365"/>
      <c r="E1" s="365"/>
      <c r="F1" s="99"/>
      <c r="G1" s="99"/>
      <c r="H1" s="99"/>
      <c r="I1" s="99"/>
      <c r="J1" s="99"/>
    </row>
    <row r="2" spans="1:10" x14ac:dyDescent="0.2">
      <c r="A2" s="99"/>
      <c r="B2" s="99"/>
      <c r="C2" s="99"/>
      <c r="D2" s="99"/>
      <c r="E2" s="99"/>
      <c r="F2" s="99"/>
      <c r="G2" s="99"/>
      <c r="H2" s="99"/>
      <c r="I2" s="99"/>
      <c r="J2" s="99"/>
    </row>
    <row r="3" spans="1:10" s="101" customFormat="1" x14ac:dyDescent="0.2">
      <c r="A3" s="366" t="s">
        <v>11</v>
      </c>
      <c r="B3" s="176"/>
      <c r="C3" s="100" t="s">
        <v>157</v>
      </c>
      <c r="D3" s="100"/>
      <c r="E3" s="100"/>
      <c r="F3" s="100"/>
      <c r="G3" s="100"/>
      <c r="H3" s="100"/>
      <c r="I3" s="100"/>
      <c r="J3" s="100"/>
    </row>
    <row r="4" spans="1:10" s="101" customFormat="1" x14ac:dyDescent="0.2">
      <c r="A4" s="367"/>
      <c r="B4" s="100"/>
      <c r="C4" s="100"/>
      <c r="D4" s="100"/>
      <c r="E4" s="100"/>
      <c r="F4" s="100"/>
      <c r="G4" s="100"/>
      <c r="H4" s="100"/>
      <c r="I4" s="100"/>
      <c r="J4" s="100"/>
    </row>
    <row r="5" spans="1:10" s="104" customFormat="1" x14ac:dyDescent="0.2">
      <c r="A5" s="368" t="s">
        <v>15</v>
      </c>
      <c r="B5" s="102" t="s">
        <v>155</v>
      </c>
      <c r="C5" s="103"/>
      <c r="D5" s="103"/>
      <c r="E5" s="103"/>
      <c r="F5" s="103"/>
      <c r="G5" s="103"/>
      <c r="H5" s="102" t="s">
        <v>156</v>
      </c>
      <c r="I5" s="103"/>
      <c r="J5" s="103"/>
    </row>
    <row r="6" spans="1:10" s="101" customFormat="1" x14ac:dyDescent="0.2">
      <c r="A6" s="366" t="s">
        <v>12</v>
      </c>
      <c r="B6" s="177"/>
      <c r="C6" s="100" t="s">
        <v>246</v>
      </c>
      <c r="D6" s="100"/>
      <c r="E6" s="107" t="str">
        <f>IF(B6="","-",(1/$B$9*B6)*100)</f>
        <v>-</v>
      </c>
      <c r="F6" s="100" t="s">
        <v>157</v>
      </c>
      <c r="G6" s="100"/>
      <c r="H6" s="578"/>
      <c r="I6" s="100" t="s">
        <v>157</v>
      </c>
      <c r="J6" s="100"/>
    </row>
    <row r="7" spans="1:10" s="101" customFormat="1" x14ac:dyDescent="0.2">
      <c r="A7" s="369" t="s">
        <v>13</v>
      </c>
      <c r="B7" s="177"/>
      <c r="C7" s="100" t="s">
        <v>246</v>
      </c>
      <c r="D7" s="100"/>
      <c r="E7" s="107" t="str">
        <f>IF(B7="","-",(1/$B$9*B7)*100)</f>
        <v>-</v>
      </c>
      <c r="F7" s="100" t="s">
        <v>157</v>
      </c>
      <c r="G7" s="100"/>
      <c r="H7" s="578"/>
      <c r="I7" s="100" t="s">
        <v>157</v>
      </c>
      <c r="J7" s="100"/>
    </row>
    <row r="8" spans="1:10" s="101" customFormat="1" x14ac:dyDescent="0.2">
      <c r="A8" s="366" t="s">
        <v>14</v>
      </c>
      <c r="B8" s="177"/>
      <c r="C8" s="100" t="s">
        <v>246</v>
      </c>
      <c r="D8" s="100"/>
      <c r="E8" s="107" t="str">
        <f>IF(B8="","-",(1/$B$9*B8)*100)</f>
        <v>-</v>
      </c>
      <c r="F8" s="100" t="s">
        <v>157</v>
      </c>
      <c r="G8" s="100"/>
      <c r="H8" s="578"/>
      <c r="I8" s="100" t="s">
        <v>157</v>
      </c>
      <c r="J8" s="100"/>
    </row>
    <row r="9" spans="1:10" s="101" customFormat="1" x14ac:dyDescent="0.2">
      <c r="A9" s="370" t="s">
        <v>158</v>
      </c>
      <c r="B9" s="105">
        <f>SUM(B6+B7+B8)</f>
        <v>0</v>
      </c>
      <c r="C9" s="367" t="s">
        <v>246</v>
      </c>
      <c r="D9" s="106"/>
      <c r="E9" s="106"/>
      <c r="F9" s="106"/>
      <c r="G9" s="106"/>
      <c r="H9" s="108" t="str">
        <f>IF(E6="-","-",(E6*H6+E7*H7+E8*H8)/100)</f>
        <v>-</v>
      </c>
      <c r="I9" s="100" t="s">
        <v>157</v>
      </c>
      <c r="J9" s="100"/>
    </row>
    <row r="10" spans="1:10" x14ac:dyDescent="0.2">
      <c r="A10" s="99"/>
      <c r="B10" s="99"/>
      <c r="C10" s="99"/>
      <c r="D10" s="99"/>
      <c r="E10" s="99"/>
      <c r="F10" s="99"/>
      <c r="G10" s="99"/>
      <c r="H10" s="99"/>
      <c r="I10" s="99"/>
      <c r="J10" s="99"/>
    </row>
  </sheetData>
  <phoneticPr fontId="7" type="noConversion"/>
  <pageMargins left="0.78740157480314965" right="0.78740157480314965" top="0.78740157480314965" bottom="0.78740157480314965" header="0.39370078740157483" footer="0.39370078740157483"/>
  <pageSetup paperSize="9" orientation="landscape" verticalDpi="4" r:id="rId1"/>
  <headerFooter alignWithMargins="0">
    <oddFooter>&amp;L&amp;D&amp;R&amp;A -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U73"/>
  <sheetViews>
    <sheetView view="pageBreakPreview" topLeftCell="A27" zoomScale="70" zoomScaleNormal="100" zoomScaleSheetLayoutView="70" workbookViewId="0">
      <selection activeCell="B5" sqref="B5"/>
    </sheetView>
  </sheetViews>
  <sheetFormatPr baseColWidth="10" defaultRowHeight="12.75" x14ac:dyDescent="0.2"/>
  <cols>
    <col min="1" max="1" width="5.7109375" style="55" customWidth="1"/>
    <col min="2" max="2" width="50.7109375" style="55" customWidth="1"/>
    <col min="3" max="4" width="25.7109375" style="181" customWidth="1"/>
    <col min="5" max="6" width="25.7109375" style="530" customWidth="1"/>
    <col min="7" max="8" width="25.7109375" style="182" customWidth="1"/>
    <col min="9" max="9" width="50.7109375" style="422" customWidth="1"/>
    <col min="10" max="11" width="25.7109375" style="422" customWidth="1"/>
    <col min="12" max="14" width="25.7109375" style="423" customWidth="1"/>
    <col min="15" max="17" width="25.7109375" style="181" customWidth="1"/>
    <col min="18" max="21" width="25.7109375" style="423" customWidth="1"/>
    <col min="22" max="22" width="10.7109375" style="55" customWidth="1"/>
    <col min="23" max="16384" width="11.42578125" style="55"/>
  </cols>
  <sheetData>
    <row r="1" spans="1:21" s="56" customFormat="1" ht="23.25" x14ac:dyDescent="0.35">
      <c r="A1" s="54" t="s">
        <v>31</v>
      </c>
      <c r="C1" s="187"/>
      <c r="D1" s="187"/>
      <c r="E1" s="524"/>
      <c r="F1" s="524"/>
      <c r="G1" s="519"/>
      <c r="H1" s="188"/>
      <c r="I1" s="189"/>
      <c r="J1" s="189"/>
      <c r="K1" s="189"/>
      <c r="L1" s="190"/>
      <c r="M1" s="190"/>
      <c r="N1" s="190"/>
      <c r="O1" s="191"/>
      <c r="P1" s="191"/>
      <c r="Q1" s="191"/>
      <c r="R1" s="190"/>
      <c r="S1" s="190"/>
      <c r="T1" s="190"/>
      <c r="U1" s="190"/>
    </row>
    <row r="2" spans="1:21" s="192" customFormat="1" ht="13.5" thickBot="1" x14ac:dyDescent="0.25">
      <c r="C2" s="193"/>
      <c r="D2" s="193"/>
      <c r="E2" s="525"/>
      <c r="F2" s="525"/>
      <c r="G2" s="518"/>
      <c r="H2" s="194"/>
      <c r="I2" s="195"/>
      <c r="J2" s="195"/>
      <c r="K2" s="195"/>
      <c r="L2" s="196"/>
      <c r="M2" s="196"/>
      <c r="N2" s="196"/>
      <c r="O2" s="197"/>
      <c r="P2" s="197"/>
      <c r="Q2" s="197"/>
      <c r="R2" s="196"/>
      <c r="S2" s="196"/>
      <c r="T2" s="196"/>
      <c r="U2" s="196"/>
    </row>
    <row r="3" spans="1:21" s="58" customFormat="1" ht="102.75" thickBot="1" x14ac:dyDescent="0.25">
      <c r="A3" s="414" t="s">
        <v>185</v>
      </c>
      <c r="B3" s="183" t="s">
        <v>1</v>
      </c>
      <c r="C3" s="184" t="s">
        <v>0</v>
      </c>
      <c r="D3" s="184" t="s">
        <v>245</v>
      </c>
      <c r="E3" s="526" t="s">
        <v>252</v>
      </c>
      <c r="F3" s="526" t="s">
        <v>251</v>
      </c>
      <c r="G3" s="532" t="s">
        <v>249</v>
      </c>
      <c r="H3" s="532" t="s">
        <v>250</v>
      </c>
      <c r="I3" s="415" t="s">
        <v>167</v>
      </c>
      <c r="J3" s="415" t="s">
        <v>163</v>
      </c>
      <c r="K3" s="531" t="s">
        <v>253</v>
      </c>
      <c r="L3" s="416" t="s">
        <v>33</v>
      </c>
      <c r="M3" s="416" t="s">
        <v>34</v>
      </c>
      <c r="N3" s="416" t="s">
        <v>164</v>
      </c>
      <c r="O3" s="416" t="s">
        <v>35</v>
      </c>
      <c r="P3" s="416" t="s">
        <v>36</v>
      </c>
      <c r="Q3" s="416" t="s">
        <v>32</v>
      </c>
      <c r="R3" s="416" t="s">
        <v>165</v>
      </c>
      <c r="S3" s="416" t="s">
        <v>166</v>
      </c>
      <c r="T3" s="416" t="s">
        <v>2</v>
      </c>
      <c r="U3" s="417" t="s">
        <v>188</v>
      </c>
    </row>
    <row r="4" spans="1:21" s="192" customFormat="1" x14ac:dyDescent="0.2">
      <c r="A4" s="427">
        <f>ROW()-3</f>
        <v>1</v>
      </c>
      <c r="B4" s="428"/>
      <c r="C4" s="429"/>
      <c r="D4" s="429"/>
      <c r="E4" s="527"/>
      <c r="F4" s="527"/>
      <c r="G4" s="520"/>
      <c r="H4" s="520"/>
      <c r="I4" s="430" t="s">
        <v>215</v>
      </c>
      <c r="J4" s="431" t="str">
        <f>VLOOKUP(I4,Anlagengruppen!$B$4:$D$41,2,)</f>
        <v>n.n.</v>
      </c>
      <c r="K4" s="431">
        <f>IF(ISERROR(IF(J4-('A. Allgemeine Informationen'!$B$10-E4)&gt;J4,"FEHLER",J4-('A. Allgemeine Informationen'!$B$10-E4))),0,IF(J4-('A. Allgemeine Informationen'!$B$10-E4)&gt;J4,"FEHLER",J4-('A. Allgemeine Informationen'!$B$10-E4)))</f>
        <v>0</v>
      </c>
      <c r="L4" s="432">
        <f>IF($E4='A. Allgemeine Informationen'!$B$10,0,N4*K4)</f>
        <v>0</v>
      </c>
      <c r="M4" s="432">
        <f>IF($E4='A. Allgemeine Informationen'!$B$10,C4-N4,L4-N4)</f>
        <v>0</v>
      </c>
      <c r="N4" s="432">
        <f>IF(ISERROR(C4/J4),0,C4/J4)</f>
        <v>0</v>
      </c>
      <c r="O4" s="432">
        <f>IF(ISERROR(IF($E4='A. Allgemeine Informationen'!$B$10,0,Q4*(20-(J4-K4)))),0,IF($E4='A. Allgemeine Informationen'!$B$10,0,Q4*(20-(J4-K4))))</f>
        <v>0</v>
      </c>
      <c r="P4" s="432">
        <f>IF($E4='A. Allgemeine Informationen'!$B$10,D4-Q4,O4-Q4)</f>
        <v>0</v>
      </c>
      <c r="Q4" s="432">
        <f>IF(ISERROR(D4/20),0,D4/20)</f>
        <v>0</v>
      </c>
      <c r="R4" s="432">
        <f>IF(ISERROR(AVERAGE(L4+O4,M4+P4)*'D. Gewerbesteuer&amp;Mischzinssatz'!$H$9/100),0,AVERAGE(L4+O4,M4+P4)*'D. Gewerbesteuer&amp;Mischzinssatz'!$H$9/100)</f>
        <v>0</v>
      </c>
      <c r="S4" s="432">
        <f>IF(ISERROR(R4*'D. Gewerbesteuer&amp;Mischzinssatz'!$B$3/100*0.035),0,R4*'D. Gewerbesteuer&amp;Mischzinssatz'!$B$3/100*0.035)</f>
        <v>0</v>
      </c>
      <c r="T4" s="432">
        <f>N4+Q4+R4+S4</f>
        <v>0</v>
      </c>
      <c r="U4" s="433"/>
    </row>
    <row r="5" spans="1:21" s="192" customFormat="1" x14ac:dyDescent="0.2">
      <c r="A5" s="419">
        <f t="shared" ref="A5:A68" si="0">ROW()-3</f>
        <v>2</v>
      </c>
      <c r="B5" s="352"/>
      <c r="C5" s="353"/>
      <c r="D5" s="353"/>
      <c r="E5" s="528"/>
      <c r="F5" s="528"/>
      <c r="G5" s="521"/>
      <c r="H5" s="521"/>
      <c r="I5" s="351" t="s">
        <v>215</v>
      </c>
      <c r="J5" s="424" t="str">
        <f>VLOOKUP(I5,Anlagengruppen!$B$4:$D$41,2,)</f>
        <v>n.n.</v>
      </c>
      <c r="K5" s="424">
        <f>IF(ISERROR(IF(J5-('A. Allgemeine Informationen'!$B$10-E5)&gt;J5,"FEHLER",J5-('A. Allgemeine Informationen'!$B$10-E5))),0,IF(J5-('A. Allgemeine Informationen'!$B$10-E5)&gt;J5,"FEHLER",J5-('A. Allgemeine Informationen'!$B$10-E5)))</f>
        <v>0</v>
      </c>
      <c r="L5" s="354">
        <f>IF($E5='A. Allgemeine Informationen'!$B$10,0,N5*K5)</f>
        <v>0</v>
      </c>
      <c r="M5" s="354">
        <f>IF($E5='A. Allgemeine Informationen'!$B$10,C5-N5,L5-N5)</f>
        <v>0</v>
      </c>
      <c r="N5" s="354">
        <f t="shared" ref="N5:N68" si="1">IF(ISERROR(C5/J5),0,C5/J5)</f>
        <v>0</v>
      </c>
      <c r="O5" s="354">
        <f>IF(ISERROR(IF($E5='A. Allgemeine Informationen'!$B$10,0,Q5*(20-(J5-K5)))),0,IF($E5='A. Allgemeine Informationen'!$B$10,0,Q5*(20-(J5-K5))))</f>
        <v>0</v>
      </c>
      <c r="P5" s="354">
        <f>IF($E5='A. Allgemeine Informationen'!$B$10,D5-Q5,O5-Q5)</f>
        <v>0</v>
      </c>
      <c r="Q5" s="354">
        <f t="shared" ref="Q5:Q68" si="2">IF(ISERROR(D5/20),0,D5/20)</f>
        <v>0</v>
      </c>
      <c r="R5" s="354">
        <f>IF(ISERROR(AVERAGE(L5+O5,M5+P5)*'D. Gewerbesteuer&amp;Mischzinssatz'!$H$9/100),0,AVERAGE(L5+O5,M5+P5)*'D. Gewerbesteuer&amp;Mischzinssatz'!$H$9/100)</f>
        <v>0</v>
      </c>
      <c r="S5" s="354">
        <f>IF(ISERROR(R5*'D. Gewerbesteuer&amp;Mischzinssatz'!$B$3/100*0.035),0,R5*'D. Gewerbesteuer&amp;Mischzinssatz'!$B$3/100*0.035)</f>
        <v>0</v>
      </c>
      <c r="T5" s="354">
        <f t="shared" ref="T5:T68" si="3">N5+Q5+R5+S5</f>
        <v>0</v>
      </c>
      <c r="U5" s="355"/>
    </row>
    <row r="6" spans="1:21" s="192" customFormat="1" x14ac:dyDescent="0.2">
      <c r="A6" s="419">
        <f t="shared" si="0"/>
        <v>3</v>
      </c>
      <c r="B6" s="352"/>
      <c r="C6" s="353"/>
      <c r="D6" s="353"/>
      <c r="E6" s="528"/>
      <c r="F6" s="528"/>
      <c r="G6" s="521"/>
      <c r="H6" s="521"/>
      <c r="I6" s="351" t="s">
        <v>215</v>
      </c>
      <c r="J6" s="425" t="str">
        <f>VLOOKUP(I6,Anlagengruppen!$B$4:$D$41,2,)</f>
        <v>n.n.</v>
      </c>
      <c r="K6" s="425">
        <f>IF(ISERROR(IF(J6-('A. Allgemeine Informationen'!$B$10-E6)&gt;J6,"FEHLER",J6-('A. Allgemeine Informationen'!$B$10-E6))),0,IF(J6-('A. Allgemeine Informationen'!$B$10-E6)&gt;J6,"FEHLER",J6-('A. Allgemeine Informationen'!$B$10-E6)))</f>
        <v>0</v>
      </c>
      <c r="L6" s="354">
        <f>IF($E6='A. Allgemeine Informationen'!$B$10,0,N6*K6)</f>
        <v>0</v>
      </c>
      <c r="M6" s="354">
        <f>IF($E6='A. Allgemeine Informationen'!$B$10,C6-N6,L6-N6)</f>
        <v>0</v>
      </c>
      <c r="N6" s="354">
        <f t="shared" si="1"/>
        <v>0</v>
      </c>
      <c r="O6" s="354">
        <f>IF(ISERROR(IF($E6='A. Allgemeine Informationen'!$B$10,0,Q6*(20-(J6-K6)))),0,IF($E6='A. Allgemeine Informationen'!$B$10,0,Q6*(20-(J6-K6))))</f>
        <v>0</v>
      </c>
      <c r="P6" s="354">
        <f>IF($E6='A. Allgemeine Informationen'!$B$10,D6-Q6,O6-Q6)</f>
        <v>0</v>
      </c>
      <c r="Q6" s="354">
        <f t="shared" si="2"/>
        <v>0</v>
      </c>
      <c r="R6" s="354">
        <f>IF(ISERROR(AVERAGE(L6+O6,M6+P6)*'D. Gewerbesteuer&amp;Mischzinssatz'!$H$9/100),0,AVERAGE(L6+O6,M6+P6)*'D. Gewerbesteuer&amp;Mischzinssatz'!$H$9/100)</f>
        <v>0</v>
      </c>
      <c r="S6" s="354">
        <f>IF(ISERROR(R6*'D. Gewerbesteuer&amp;Mischzinssatz'!$B$3/100*0.035),0,R6*'D. Gewerbesteuer&amp;Mischzinssatz'!$B$3/100*0.035)</f>
        <v>0</v>
      </c>
      <c r="T6" s="354">
        <f t="shared" si="3"/>
        <v>0</v>
      </c>
      <c r="U6" s="355"/>
    </row>
    <row r="7" spans="1:21" s="192" customFormat="1" x14ac:dyDescent="0.2">
      <c r="A7" s="419">
        <f t="shared" si="0"/>
        <v>4</v>
      </c>
      <c r="B7" s="352"/>
      <c r="C7" s="353"/>
      <c r="D7" s="353"/>
      <c r="E7" s="528"/>
      <c r="F7" s="528"/>
      <c r="G7" s="521"/>
      <c r="H7" s="521"/>
      <c r="I7" s="351" t="s">
        <v>215</v>
      </c>
      <c r="J7" s="425" t="str">
        <f>VLOOKUP(I7,Anlagengruppen!$B$4:$D$41,2,)</f>
        <v>n.n.</v>
      </c>
      <c r="K7" s="425">
        <f>IF(ISERROR(IF(J7-('A. Allgemeine Informationen'!$B$10-E7)&gt;J7,"FEHLER",J7-('A. Allgemeine Informationen'!$B$10-E7))),0,IF(J7-('A. Allgemeine Informationen'!$B$10-E7)&gt;J7,"FEHLER",J7-('A. Allgemeine Informationen'!$B$10-E7)))</f>
        <v>0</v>
      </c>
      <c r="L7" s="354">
        <f>IF($E7='A. Allgemeine Informationen'!$B$10,0,N7*K7)</f>
        <v>0</v>
      </c>
      <c r="M7" s="354">
        <f>IF($E7='A. Allgemeine Informationen'!$B$10,C7-N7,L7-N7)</f>
        <v>0</v>
      </c>
      <c r="N7" s="354">
        <f t="shared" si="1"/>
        <v>0</v>
      </c>
      <c r="O7" s="354">
        <f>IF(ISERROR(IF($E7='A. Allgemeine Informationen'!$B$10,0,Q7*(20-(J7-K7)))),0,IF($E7='A. Allgemeine Informationen'!$B$10,0,Q7*(20-(J7-K7))))</f>
        <v>0</v>
      </c>
      <c r="P7" s="354">
        <f>IF($E7='A. Allgemeine Informationen'!$B$10,D7-Q7,O7-Q7)</f>
        <v>0</v>
      </c>
      <c r="Q7" s="354">
        <f t="shared" si="2"/>
        <v>0</v>
      </c>
      <c r="R7" s="354">
        <f>IF(ISERROR(AVERAGE(L7+O7,M7+P7)*'D. Gewerbesteuer&amp;Mischzinssatz'!$H$9/100),0,AVERAGE(L7+O7,M7+P7)*'D. Gewerbesteuer&amp;Mischzinssatz'!$H$9/100)</f>
        <v>0</v>
      </c>
      <c r="S7" s="354">
        <f>IF(ISERROR(R7*'D. Gewerbesteuer&amp;Mischzinssatz'!$B$3/100*0.035),0,R7*'D. Gewerbesteuer&amp;Mischzinssatz'!$B$3/100*0.035)</f>
        <v>0</v>
      </c>
      <c r="T7" s="354">
        <f t="shared" si="3"/>
        <v>0</v>
      </c>
      <c r="U7" s="355"/>
    </row>
    <row r="8" spans="1:21" s="192" customFormat="1" x14ac:dyDescent="0.2">
      <c r="A8" s="419">
        <f t="shared" si="0"/>
        <v>5</v>
      </c>
      <c r="B8" s="352"/>
      <c r="C8" s="353"/>
      <c r="D8" s="353"/>
      <c r="E8" s="528"/>
      <c r="F8" s="528"/>
      <c r="G8" s="521"/>
      <c r="H8" s="521"/>
      <c r="I8" s="351" t="s">
        <v>215</v>
      </c>
      <c r="J8" s="425" t="str">
        <f>VLOOKUP(I8,Anlagengruppen!$B$4:$D$41,2,)</f>
        <v>n.n.</v>
      </c>
      <c r="K8" s="425">
        <f>IF(ISERROR(IF(J8-('A. Allgemeine Informationen'!$B$10-E8)&gt;J8,"FEHLER",J8-('A. Allgemeine Informationen'!$B$10-E8))),0,IF(J8-('A. Allgemeine Informationen'!$B$10-E8)&gt;J8,"FEHLER",J8-('A. Allgemeine Informationen'!$B$10-E8)))</f>
        <v>0</v>
      </c>
      <c r="L8" s="354">
        <f>IF($E8='A. Allgemeine Informationen'!$B$10,0,N8*K8)</f>
        <v>0</v>
      </c>
      <c r="M8" s="354">
        <f>IF($E8='A. Allgemeine Informationen'!$B$10,C8-N8,L8-N8)</f>
        <v>0</v>
      </c>
      <c r="N8" s="354">
        <f t="shared" si="1"/>
        <v>0</v>
      </c>
      <c r="O8" s="354">
        <f>IF(ISERROR(IF($E8='A. Allgemeine Informationen'!$B$10,0,Q8*(20-(J8-K8)))),0,IF($E8='A. Allgemeine Informationen'!$B$10,0,Q8*(20-(J8-K8))))</f>
        <v>0</v>
      </c>
      <c r="P8" s="354">
        <f>IF($E8='A. Allgemeine Informationen'!$B$10,D8-Q8,O8-Q8)</f>
        <v>0</v>
      </c>
      <c r="Q8" s="354">
        <f t="shared" si="2"/>
        <v>0</v>
      </c>
      <c r="R8" s="354">
        <f>IF(ISERROR(AVERAGE(L8+O8,M8+P8)*'D. Gewerbesteuer&amp;Mischzinssatz'!$H$9/100),0,AVERAGE(L8+O8,M8+P8)*'D. Gewerbesteuer&amp;Mischzinssatz'!$H$9/100)</f>
        <v>0</v>
      </c>
      <c r="S8" s="354">
        <f>IF(ISERROR(R8*'D. Gewerbesteuer&amp;Mischzinssatz'!$B$3/100*0.035),0,R8*'D. Gewerbesteuer&amp;Mischzinssatz'!$B$3/100*0.035)</f>
        <v>0</v>
      </c>
      <c r="T8" s="354">
        <f t="shared" si="3"/>
        <v>0</v>
      </c>
      <c r="U8" s="355"/>
    </row>
    <row r="9" spans="1:21" s="192" customFormat="1" x14ac:dyDescent="0.2">
      <c r="A9" s="419">
        <f t="shared" si="0"/>
        <v>6</v>
      </c>
      <c r="B9" s="352"/>
      <c r="C9" s="353"/>
      <c r="D9" s="353"/>
      <c r="E9" s="528"/>
      <c r="F9" s="528"/>
      <c r="G9" s="521"/>
      <c r="H9" s="521"/>
      <c r="I9" s="351" t="s">
        <v>215</v>
      </c>
      <c r="J9" s="425" t="str">
        <f>VLOOKUP(I9,Anlagengruppen!$B$4:$D$41,2,)</f>
        <v>n.n.</v>
      </c>
      <c r="K9" s="425">
        <f>IF(ISERROR(IF(J9-('A. Allgemeine Informationen'!$B$10-E9)&gt;J9,"FEHLER",J9-('A. Allgemeine Informationen'!$B$10-E9))),0,IF(J9-('A. Allgemeine Informationen'!$B$10-E9)&gt;J9,"FEHLER",J9-('A. Allgemeine Informationen'!$B$10-E9)))</f>
        <v>0</v>
      </c>
      <c r="L9" s="354">
        <f>IF($E9='A. Allgemeine Informationen'!$B$10,0,N9*K9)</f>
        <v>0</v>
      </c>
      <c r="M9" s="354">
        <f>IF($E9='A. Allgemeine Informationen'!$B$10,C9-N9,L9-N9)</f>
        <v>0</v>
      </c>
      <c r="N9" s="354">
        <f t="shared" si="1"/>
        <v>0</v>
      </c>
      <c r="O9" s="354">
        <f>IF(ISERROR(IF($E9='A. Allgemeine Informationen'!$B$10,0,Q9*(20-(J9-K9)))),0,IF($E9='A. Allgemeine Informationen'!$B$10,0,Q9*(20-(J9-K9))))</f>
        <v>0</v>
      </c>
      <c r="P9" s="354">
        <f>IF($E9='A. Allgemeine Informationen'!$B$10,D9-Q9,O9-Q9)</f>
        <v>0</v>
      </c>
      <c r="Q9" s="354">
        <f t="shared" si="2"/>
        <v>0</v>
      </c>
      <c r="R9" s="354">
        <f>IF(ISERROR(AVERAGE(L9+O9,M9+P9)*'D. Gewerbesteuer&amp;Mischzinssatz'!$H$9/100),0,AVERAGE(L9+O9,M9+P9)*'D. Gewerbesteuer&amp;Mischzinssatz'!$H$9/100)</f>
        <v>0</v>
      </c>
      <c r="S9" s="354">
        <f>IF(ISERROR(R9*'D. Gewerbesteuer&amp;Mischzinssatz'!$B$3/100*0.035),0,R9*'D. Gewerbesteuer&amp;Mischzinssatz'!$B$3/100*0.035)</f>
        <v>0</v>
      </c>
      <c r="T9" s="354">
        <f t="shared" si="3"/>
        <v>0</v>
      </c>
      <c r="U9" s="355"/>
    </row>
    <row r="10" spans="1:21" s="192" customFormat="1" x14ac:dyDescent="0.2">
      <c r="A10" s="419">
        <f t="shared" si="0"/>
        <v>7</v>
      </c>
      <c r="B10" s="352"/>
      <c r="C10" s="353"/>
      <c r="D10" s="353"/>
      <c r="E10" s="528"/>
      <c r="F10" s="528"/>
      <c r="G10" s="521"/>
      <c r="H10" s="521"/>
      <c r="I10" s="351" t="s">
        <v>215</v>
      </c>
      <c r="J10" s="425" t="str">
        <f>VLOOKUP(I10,Anlagengruppen!$B$4:$D$41,2,)</f>
        <v>n.n.</v>
      </c>
      <c r="K10" s="425">
        <f>IF(ISERROR(IF(J10-('A. Allgemeine Informationen'!$B$10-E10)&gt;J10,"FEHLER",J10-('A. Allgemeine Informationen'!$B$10-E10))),0,IF(J10-('A. Allgemeine Informationen'!$B$10-E10)&gt;J10,"FEHLER",J10-('A. Allgemeine Informationen'!$B$10-E10)))</f>
        <v>0</v>
      </c>
      <c r="L10" s="354">
        <f>IF($E10='A. Allgemeine Informationen'!$B$10,0,N10*K10)</f>
        <v>0</v>
      </c>
      <c r="M10" s="354">
        <f>IF($E10='A. Allgemeine Informationen'!$B$10,C10-N10,L10-N10)</f>
        <v>0</v>
      </c>
      <c r="N10" s="354">
        <f t="shared" si="1"/>
        <v>0</v>
      </c>
      <c r="O10" s="354">
        <f>IF(ISERROR(IF($E10='A. Allgemeine Informationen'!$B$10,0,Q10*(20-(J10-K10)))),0,IF($E10='A. Allgemeine Informationen'!$B$10,0,Q10*(20-(J10-K10))))</f>
        <v>0</v>
      </c>
      <c r="P10" s="354">
        <f>IF($E10='A. Allgemeine Informationen'!$B$10,D10-Q10,O10-Q10)</f>
        <v>0</v>
      </c>
      <c r="Q10" s="354">
        <f t="shared" si="2"/>
        <v>0</v>
      </c>
      <c r="R10" s="354">
        <f>IF(ISERROR(AVERAGE(L10+O10,M10+P10)*'D. Gewerbesteuer&amp;Mischzinssatz'!$H$9/100),0,AVERAGE(L10+O10,M10+P10)*'D. Gewerbesteuer&amp;Mischzinssatz'!$H$9/100)</f>
        <v>0</v>
      </c>
      <c r="S10" s="354">
        <f>IF(ISERROR(R10*'D. Gewerbesteuer&amp;Mischzinssatz'!$B$3/100*0.035),0,R10*'D. Gewerbesteuer&amp;Mischzinssatz'!$B$3/100*0.035)</f>
        <v>0</v>
      </c>
      <c r="T10" s="354">
        <f t="shared" si="3"/>
        <v>0</v>
      </c>
      <c r="U10" s="355"/>
    </row>
    <row r="11" spans="1:21" s="192" customFormat="1" x14ac:dyDescent="0.2">
      <c r="A11" s="419">
        <f t="shared" si="0"/>
        <v>8</v>
      </c>
      <c r="B11" s="352"/>
      <c r="C11" s="353"/>
      <c r="D11" s="353"/>
      <c r="E11" s="528"/>
      <c r="F11" s="528"/>
      <c r="G11" s="521"/>
      <c r="H11" s="521"/>
      <c r="I11" s="351" t="s">
        <v>215</v>
      </c>
      <c r="J11" s="425" t="str">
        <f>VLOOKUP(I11,Anlagengruppen!$B$4:$D$41,2,)</f>
        <v>n.n.</v>
      </c>
      <c r="K11" s="425">
        <f>IF(ISERROR(IF(J11-('A. Allgemeine Informationen'!$B$10-E11)&gt;J11,"FEHLER",J11-('A. Allgemeine Informationen'!$B$10-E11))),0,IF(J11-('A. Allgemeine Informationen'!$B$10-E11)&gt;J11,"FEHLER",J11-('A. Allgemeine Informationen'!$B$10-E11)))</f>
        <v>0</v>
      </c>
      <c r="L11" s="354">
        <f>IF($E11='A. Allgemeine Informationen'!$B$10,0,N11*K11)</f>
        <v>0</v>
      </c>
      <c r="M11" s="354">
        <f>IF($E11='A. Allgemeine Informationen'!$B$10,C11-N11,L11-N11)</f>
        <v>0</v>
      </c>
      <c r="N11" s="354">
        <f t="shared" si="1"/>
        <v>0</v>
      </c>
      <c r="O11" s="354">
        <f>IF(ISERROR(IF($E11='A. Allgemeine Informationen'!$B$10,0,Q11*(20-(J11-K11)))),0,IF($E11='A. Allgemeine Informationen'!$B$10,0,Q11*(20-(J11-K11))))</f>
        <v>0</v>
      </c>
      <c r="P11" s="354">
        <f>IF($E11='A. Allgemeine Informationen'!$B$10,D11-Q11,O11-Q11)</f>
        <v>0</v>
      </c>
      <c r="Q11" s="354">
        <f t="shared" si="2"/>
        <v>0</v>
      </c>
      <c r="R11" s="354">
        <f>IF(ISERROR(AVERAGE(L11+O11,M11+P11)*'D. Gewerbesteuer&amp;Mischzinssatz'!$H$9/100),0,AVERAGE(L11+O11,M11+P11)*'D. Gewerbesteuer&amp;Mischzinssatz'!$H$9/100)</f>
        <v>0</v>
      </c>
      <c r="S11" s="354">
        <f>IF(ISERROR(R11*'D. Gewerbesteuer&amp;Mischzinssatz'!$B$3/100*0.035),0,R11*'D. Gewerbesteuer&amp;Mischzinssatz'!$B$3/100*0.035)</f>
        <v>0</v>
      </c>
      <c r="T11" s="354">
        <f t="shared" si="3"/>
        <v>0</v>
      </c>
      <c r="U11" s="355"/>
    </row>
    <row r="12" spans="1:21" s="192" customFormat="1" x14ac:dyDescent="0.2">
      <c r="A12" s="419">
        <f t="shared" si="0"/>
        <v>9</v>
      </c>
      <c r="B12" s="352"/>
      <c r="C12" s="353"/>
      <c r="D12" s="353"/>
      <c r="E12" s="528"/>
      <c r="F12" s="528"/>
      <c r="G12" s="521"/>
      <c r="H12" s="521"/>
      <c r="I12" s="351" t="s">
        <v>215</v>
      </c>
      <c r="J12" s="425" t="str">
        <f>VLOOKUP(I12,Anlagengruppen!$B$4:$D$41,2,)</f>
        <v>n.n.</v>
      </c>
      <c r="K12" s="425">
        <f>IF(ISERROR(IF(J12-('A. Allgemeine Informationen'!$B$10-E12)&gt;J12,"FEHLER",J12-('A. Allgemeine Informationen'!$B$10-E12))),0,IF(J12-('A. Allgemeine Informationen'!$B$10-E12)&gt;J12,"FEHLER",J12-('A. Allgemeine Informationen'!$B$10-E12)))</f>
        <v>0</v>
      </c>
      <c r="L12" s="354">
        <f>IF($E12='A. Allgemeine Informationen'!$B$10,0,N12*K12)</f>
        <v>0</v>
      </c>
      <c r="M12" s="354">
        <f>IF($E12='A. Allgemeine Informationen'!$B$10,C12-N12,L12-N12)</f>
        <v>0</v>
      </c>
      <c r="N12" s="354">
        <f t="shared" si="1"/>
        <v>0</v>
      </c>
      <c r="O12" s="354">
        <f>IF(ISERROR(IF($E12='A. Allgemeine Informationen'!$B$10,0,Q12*(20-(J12-K12)))),0,IF($E12='A. Allgemeine Informationen'!$B$10,0,Q12*(20-(J12-K12))))</f>
        <v>0</v>
      </c>
      <c r="P12" s="354">
        <f>IF($E12='A. Allgemeine Informationen'!$B$10,D12-Q12,O12-Q12)</f>
        <v>0</v>
      </c>
      <c r="Q12" s="354">
        <f t="shared" si="2"/>
        <v>0</v>
      </c>
      <c r="R12" s="354">
        <f>IF(ISERROR(AVERAGE(L12+O12,M12+P12)*'D. Gewerbesteuer&amp;Mischzinssatz'!$H$9/100),0,AVERAGE(L12+O12,M12+P12)*'D. Gewerbesteuer&amp;Mischzinssatz'!$H$9/100)</f>
        <v>0</v>
      </c>
      <c r="S12" s="354">
        <f>IF(ISERROR(R12*'D. Gewerbesteuer&amp;Mischzinssatz'!$B$3/100*0.035),0,R12*'D. Gewerbesteuer&amp;Mischzinssatz'!$B$3/100*0.035)</f>
        <v>0</v>
      </c>
      <c r="T12" s="354">
        <f t="shared" si="3"/>
        <v>0</v>
      </c>
      <c r="U12" s="355"/>
    </row>
    <row r="13" spans="1:21" s="192" customFormat="1" x14ac:dyDescent="0.2">
      <c r="A13" s="419">
        <f t="shared" si="0"/>
        <v>10</v>
      </c>
      <c r="B13" s="352"/>
      <c r="C13" s="353"/>
      <c r="D13" s="353"/>
      <c r="E13" s="528"/>
      <c r="F13" s="528"/>
      <c r="G13" s="521"/>
      <c r="H13" s="521"/>
      <c r="I13" s="351" t="s">
        <v>215</v>
      </c>
      <c r="J13" s="425" t="str">
        <f>VLOOKUP(I13,Anlagengruppen!$B$4:$D$41,2,)</f>
        <v>n.n.</v>
      </c>
      <c r="K13" s="425">
        <f>IF(ISERROR(IF(J13-('A. Allgemeine Informationen'!$B$10-E13)&gt;J13,"FEHLER",J13-('A. Allgemeine Informationen'!$B$10-E13))),0,IF(J13-('A. Allgemeine Informationen'!$B$10-E13)&gt;J13,"FEHLER",J13-('A. Allgemeine Informationen'!$B$10-E13)))</f>
        <v>0</v>
      </c>
      <c r="L13" s="354">
        <f>IF($E13='A. Allgemeine Informationen'!$B$10,0,N13*K13)</f>
        <v>0</v>
      </c>
      <c r="M13" s="354">
        <f>IF($E13='A. Allgemeine Informationen'!$B$10,C13-N13,L13-N13)</f>
        <v>0</v>
      </c>
      <c r="N13" s="354">
        <f t="shared" si="1"/>
        <v>0</v>
      </c>
      <c r="O13" s="354">
        <f>IF(ISERROR(IF($E13='A. Allgemeine Informationen'!$B$10,0,Q13*(20-(J13-K13)))),0,IF($E13='A. Allgemeine Informationen'!$B$10,0,Q13*(20-(J13-K13))))</f>
        <v>0</v>
      </c>
      <c r="P13" s="354">
        <f>IF($E13='A. Allgemeine Informationen'!$B$10,D13-Q13,O13-Q13)</f>
        <v>0</v>
      </c>
      <c r="Q13" s="354">
        <f t="shared" si="2"/>
        <v>0</v>
      </c>
      <c r="R13" s="354">
        <f>IF(ISERROR(AVERAGE(L13+O13,M13+P13)*'D. Gewerbesteuer&amp;Mischzinssatz'!$H$9/100),0,AVERAGE(L13+O13,M13+P13)*'D. Gewerbesteuer&amp;Mischzinssatz'!$H$9/100)</f>
        <v>0</v>
      </c>
      <c r="S13" s="354">
        <f>IF(ISERROR(R13*'D. Gewerbesteuer&amp;Mischzinssatz'!$B$3/100*0.035),0,R13*'D. Gewerbesteuer&amp;Mischzinssatz'!$B$3/100*0.035)</f>
        <v>0</v>
      </c>
      <c r="T13" s="354">
        <f t="shared" si="3"/>
        <v>0</v>
      </c>
      <c r="U13" s="355"/>
    </row>
    <row r="14" spans="1:21" s="192" customFormat="1" x14ac:dyDescent="0.2">
      <c r="A14" s="419">
        <f t="shared" si="0"/>
        <v>11</v>
      </c>
      <c r="B14" s="352"/>
      <c r="C14" s="353"/>
      <c r="D14" s="353"/>
      <c r="E14" s="528"/>
      <c r="F14" s="528"/>
      <c r="G14" s="521"/>
      <c r="H14" s="521"/>
      <c r="I14" s="351" t="s">
        <v>215</v>
      </c>
      <c r="J14" s="425" t="str">
        <f>VLOOKUP(I14,Anlagengruppen!$B$4:$D$41,2,)</f>
        <v>n.n.</v>
      </c>
      <c r="K14" s="425">
        <f>IF(ISERROR(IF(J14-('A. Allgemeine Informationen'!$B$10-E14)&gt;J14,"FEHLER",J14-('A. Allgemeine Informationen'!$B$10-E14))),0,IF(J14-('A. Allgemeine Informationen'!$B$10-E14)&gt;J14,"FEHLER",J14-('A. Allgemeine Informationen'!$B$10-E14)))</f>
        <v>0</v>
      </c>
      <c r="L14" s="354">
        <f>IF($E14='A. Allgemeine Informationen'!$B$10,0,N14*K14)</f>
        <v>0</v>
      </c>
      <c r="M14" s="354">
        <f>IF($E14='A. Allgemeine Informationen'!$B$10,C14-N14,L14-N14)</f>
        <v>0</v>
      </c>
      <c r="N14" s="354">
        <f t="shared" si="1"/>
        <v>0</v>
      </c>
      <c r="O14" s="354">
        <f>IF(ISERROR(IF($E14='A. Allgemeine Informationen'!$B$10,0,Q14*(20-(J14-K14)))),0,IF($E14='A. Allgemeine Informationen'!$B$10,0,Q14*(20-(J14-K14))))</f>
        <v>0</v>
      </c>
      <c r="P14" s="354">
        <f>IF($E14='A. Allgemeine Informationen'!$B$10,D14-Q14,O14-Q14)</f>
        <v>0</v>
      </c>
      <c r="Q14" s="354">
        <f t="shared" si="2"/>
        <v>0</v>
      </c>
      <c r="R14" s="354">
        <f>IF(ISERROR(AVERAGE(L14+O14,M14+P14)*'D. Gewerbesteuer&amp;Mischzinssatz'!$H$9/100),0,AVERAGE(L14+O14,M14+P14)*'D. Gewerbesteuer&amp;Mischzinssatz'!$H$9/100)</f>
        <v>0</v>
      </c>
      <c r="S14" s="354">
        <f>IF(ISERROR(R14*'D. Gewerbesteuer&amp;Mischzinssatz'!$B$3/100*0.035),0,R14*'D. Gewerbesteuer&amp;Mischzinssatz'!$B$3/100*0.035)</f>
        <v>0</v>
      </c>
      <c r="T14" s="354">
        <f t="shared" si="3"/>
        <v>0</v>
      </c>
      <c r="U14" s="355"/>
    </row>
    <row r="15" spans="1:21" s="192" customFormat="1" x14ac:dyDescent="0.2">
      <c r="A15" s="419">
        <f t="shared" si="0"/>
        <v>12</v>
      </c>
      <c r="B15" s="352"/>
      <c r="C15" s="353"/>
      <c r="D15" s="353"/>
      <c r="E15" s="528"/>
      <c r="F15" s="528"/>
      <c r="G15" s="521"/>
      <c r="H15" s="521"/>
      <c r="I15" s="351" t="s">
        <v>215</v>
      </c>
      <c r="J15" s="425" t="str">
        <f>VLOOKUP(I15,Anlagengruppen!$B$4:$D$41,2,)</f>
        <v>n.n.</v>
      </c>
      <c r="K15" s="425">
        <f>IF(ISERROR(IF(J15-('A. Allgemeine Informationen'!$B$10-E15)&gt;J15,"FEHLER",J15-('A. Allgemeine Informationen'!$B$10-E15))),0,IF(J15-('A. Allgemeine Informationen'!$B$10-E15)&gt;J15,"FEHLER",J15-('A. Allgemeine Informationen'!$B$10-E15)))</f>
        <v>0</v>
      </c>
      <c r="L15" s="354">
        <f>IF($E15='A. Allgemeine Informationen'!$B$10,0,N15*K15)</f>
        <v>0</v>
      </c>
      <c r="M15" s="354">
        <f>IF($E15='A. Allgemeine Informationen'!$B$10,C15-N15,L15-N15)</f>
        <v>0</v>
      </c>
      <c r="N15" s="354">
        <f t="shared" si="1"/>
        <v>0</v>
      </c>
      <c r="O15" s="354">
        <f>IF(ISERROR(IF($E15='A. Allgemeine Informationen'!$B$10,0,Q15*(20-(J15-K15)))),0,IF($E15='A. Allgemeine Informationen'!$B$10,0,Q15*(20-(J15-K15))))</f>
        <v>0</v>
      </c>
      <c r="P15" s="354">
        <f>IF($E15='A. Allgemeine Informationen'!$B$10,D15-Q15,O15-Q15)</f>
        <v>0</v>
      </c>
      <c r="Q15" s="354">
        <f t="shared" si="2"/>
        <v>0</v>
      </c>
      <c r="R15" s="354">
        <f>IF(ISERROR(AVERAGE(L15+O15,M15+P15)*'D. Gewerbesteuer&amp;Mischzinssatz'!$H$9/100),0,AVERAGE(L15+O15,M15+P15)*'D. Gewerbesteuer&amp;Mischzinssatz'!$H$9/100)</f>
        <v>0</v>
      </c>
      <c r="S15" s="354">
        <f>IF(ISERROR(R15*'D. Gewerbesteuer&amp;Mischzinssatz'!$B$3/100*0.035),0,R15*'D. Gewerbesteuer&amp;Mischzinssatz'!$B$3/100*0.035)</f>
        <v>0</v>
      </c>
      <c r="T15" s="354">
        <f t="shared" si="3"/>
        <v>0</v>
      </c>
      <c r="U15" s="355"/>
    </row>
    <row r="16" spans="1:21" s="192" customFormat="1" x14ac:dyDescent="0.2">
      <c r="A16" s="419">
        <f t="shared" si="0"/>
        <v>13</v>
      </c>
      <c r="B16" s="352"/>
      <c r="C16" s="353"/>
      <c r="D16" s="353"/>
      <c r="E16" s="528"/>
      <c r="F16" s="528"/>
      <c r="G16" s="521"/>
      <c r="H16" s="521"/>
      <c r="I16" s="351" t="s">
        <v>215</v>
      </c>
      <c r="J16" s="425" t="str">
        <f>VLOOKUP(I16,Anlagengruppen!$B$4:$D$41,2,)</f>
        <v>n.n.</v>
      </c>
      <c r="K16" s="425">
        <f>IF(ISERROR(IF(J16-('A. Allgemeine Informationen'!$B$10-E16)&gt;J16,"FEHLER",J16-('A. Allgemeine Informationen'!$B$10-E16))),0,IF(J16-('A. Allgemeine Informationen'!$B$10-E16)&gt;J16,"FEHLER",J16-('A. Allgemeine Informationen'!$B$10-E16)))</f>
        <v>0</v>
      </c>
      <c r="L16" s="354">
        <f>IF($E16='A. Allgemeine Informationen'!$B$10,0,N16*K16)</f>
        <v>0</v>
      </c>
      <c r="M16" s="354">
        <f>IF($E16='A. Allgemeine Informationen'!$B$10,C16-N16,L16-N16)</f>
        <v>0</v>
      </c>
      <c r="N16" s="354">
        <f t="shared" si="1"/>
        <v>0</v>
      </c>
      <c r="O16" s="354">
        <f>IF(ISERROR(IF($E16='A. Allgemeine Informationen'!$B$10,0,Q16*(20-(J16-K16)))),0,IF($E16='A. Allgemeine Informationen'!$B$10,0,Q16*(20-(J16-K16))))</f>
        <v>0</v>
      </c>
      <c r="P16" s="354">
        <f>IF($E16='A. Allgemeine Informationen'!$B$10,D16-Q16,O16-Q16)</f>
        <v>0</v>
      </c>
      <c r="Q16" s="354">
        <f t="shared" si="2"/>
        <v>0</v>
      </c>
      <c r="R16" s="354">
        <f>IF(ISERROR(AVERAGE(L16+O16,M16+P16)*'D. Gewerbesteuer&amp;Mischzinssatz'!$H$9/100),0,AVERAGE(L16+O16,M16+P16)*'D. Gewerbesteuer&amp;Mischzinssatz'!$H$9/100)</f>
        <v>0</v>
      </c>
      <c r="S16" s="354">
        <f>IF(ISERROR(R16*'D. Gewerbesteuer&amp;Mischzinssatz'!$B$3/100*0.035),0,R16*'D. Gewerbesteuer&amp;Mischzinssatz'!$B$3/100*0.035)</f>
        <v>0</v>
      </c>
      <c r="T16" s="354">
        <f t="shared" si="3"/>
        <v>0</v>
      </c>
      <c r="U16" s="355"/>
    </row>
    <row r="17" spans="1:21" s="192" customFormat="1" x14ac:dyDescent="0.2">
      <c r="A17" s="419">
        <f t="shared" si="0"/>
        <v>14</v>
      </c>
      <c r="B17" s="352"/>
      <c r="C17" s="353"/>
      <c r="D17" s="353"/>
      <c r="E17" s="528"/>
      <c r="F17" s="528"/>
      <c r="G17" s="521"/>
      <c r="H17" s="521"/>
      <c r="I17" s="351" t="s">
        <v>215</v>
      </c>
      <c r="J17" s="425" t="str">
        <f>VLOOKUP(I17,Anlagengruppen!$B$4:$D$41,2,)</f>
        <v>n.n.</v>
      </c>
      <c r="K17" s="425">
        <f>IF(ISERROR(IF(J17-('A. Allgemeine Informationen'!$B$10-E17)&gt;J17,"FEHLER",J17-('A. Allgemeine Informationen'!$B$10-E17))),0,IF(J17-('A. Allgemeine Informationen'!$B$10-E17)&gt;J17,"FEHLER",J17-('A. Allgemeine Informationen'!$B$10-E17)))</f>
        <v>0</v>
      </c>
      <c r="L17" s="354">
        <f>IF($E17='A. Allgemeine Informationen'!$B$10,0,N17*K17)</f>
        <v>0</v>
      </c>
      <c r="M17" s="354">
        <f>IF($E17='A. Allgemeine Informationen'!$B$10,C17-N17,L17-N17)</f>
        <v>0</v>
      </c>
      <c r="N17" s="354">
        <f t="shared" si="1"/>
        <v>0</v>
      </c>
      <c r="O17" s="354">
        <f>IF(ISERROR(IF($E17='A. Allgemeine Informationen'!$B$10,0,Q17*(20-(J17-K17)))),0,IF($E17='A. Allgemeine Informationen'!$B$10,0,Q17*(20-(J17-K17))))</f>
        <v>0</v>
      </c>
      <c r="P17" s="354">
        <f>IF($E17='A. Allgemeine Informationen'!$B$10,D17-Q17,O17-Q17)</f>
        <v>0</v>
      </c>
      <c r="Q17" s="354">
        <f t="shared" si="2"/>
        <v>0</v>
      </c>
      <c r="R17" s="354">
        <f>IF(ISERROR(AVERAGE(L17+O17,M17+P17)*'D. Gewerbesteuer&amp;Mischzinssatz'!$H$9/100),0,AVERAGE(L17+O17,M17+P17)*'D. Gewerbesteuer&amp;Mischzinssatz'!$H$9/100)</f>
        <v>0</v>
      </c>
      <c r="S17" s="354">
        <f>IF(ISERROR(R17*'D. Gewerbesteuer&amp;Mischzinssatz'!$B$3/100*0.035),0,R17*'D. Gewerbesteuer&amp;Mischzinssatz'!$B$3/100*0.035)</f>
        <v>0</v>
      </c>
      <c r="T17" s="354">
        <f t="shared" si="3"/>
        <v>0</v>
      </c>
      <c r="U17" s="355"/>
    </row>
    <row r="18" spans="1:21" s="192" customFormat="1" x14ac:dyDescent="0.2">
      <c r="A18" s="419">
        <f t="shared" si="0"/>
        <v>15</v>
      </c>
      <c r="B18" s="352"/>
      <c r="C18" s="353"/>
      <c r="D18" s="353"/>
      <c r="E18" s="528"/>
      <c r="F18" s="528"/>
      <c r="G18" s="521"/>
      <c r="H18" s="521"/>
      <c r="I18" s="351" t="s">
        <v>215</v>
      </c>
      <c r="J18" s="425" t="str">
        <f>VLOOKUP(I18,Anlagengruppen!$B$4:$D$41,2,)</f>
        <v>n.n.</v>
      </c>
      <c r="K18" s="425">
        <f>IF(ISERROR(IF(J18-('A. Allgemeine Informationen'!$B$10-E18)&gt;J18,"FEHLER",J18-('A. Allgemeine Informationen'!$B$10-E18))),0,IF(J18-('A. Allgemeine Informationen'!$B$10-E18)&gt;J18,"FEHLER",J18-('A. Allgemeine Informationen'!$B$10-E18)))</f>
        <v>0</v>
      </c>
      <c r="L18" s="354">
        <f>IF($E18='A. Allgemeine Informationen'!$B$10,0,N18*K18)</f>
        <v>0</v>
      </c>
      <c r="M18" s="354">
        <f>IF($E18='A. Allgemeine Informationen'!$B$10,C18-N18,L18-N18)</f>
        <v>0</v>
      </c>
      <c r="N18" s="354">
        <f t="shared" si="1"/>
        <v>0</v>
      </c>
      <c r="O18" s="354">
        <f>IF(ISERROR(IF($E18='A. Allgemeine Informationen'!$B$10,0,Q18*(20-(J18-K18)))),0,IF($E18='A. Allgemeine Informationen'!$B$10,0,Q18*(20-(J18-K18))))</f>
        <v>0</v>
      </c>
      <c r="P18" s="354">
        <f>IF($E18='A. Allgemeine Informationen'!$B$10,D18-Q18,O18-Q18)</f>
        <v>0</v>
      </c>
      <c r="Q18" s="354">
        <f t="shared" si="2"/>
        <v>0</v>
      </c>
      <c r="R18" s="354">
        <f>IF(ISERROR(AVERAGE(L18+O18,M18+P18)*'D. Gewerbesteuer&amp;Mischzinssatz'!$H$9/100),0,AVERAGE(L18+O18,M18+P18)*'D. Gewerbesteuer&amp;Mischzinssatz'!$H$9/100)</f>
        <v>0</v>
      </c>
      <c r="S18" s="354">
        <f>IF(ISERROR(R18*'D. Gewerbesteuer&amp;Mischzinssatz'!$B$3/100*0.035),0,R18*'D. Gewerbesteuer&amp;Mischzinssatz'!$B$3/100*0.035)</f>
        <v>0</v>
      </c>
      <c r="T18" s="354">
        <f t="shared" si="3"/>
        <v>0</v>
      </c>
      <c r="U18" s="355"/>
    </row>
    <row r="19" spans="1:21" s="192" customFormat="1" x14ac:dyDescent="0.2">
      <c r="A19" s="419">
        <f t="shared" si="0"/>
        <v>16</v>
      </c>
      <c r="B19" s="352"/>
      <c r="C19" s="353"/>
      <c r="D19" s="353"/>
      <c r="E19" s="528"/>
      <c r="F19" s="528"/>
      <c r="G19" s="521"/>
      <c r="H19" s="521"/>
      <c r="I19" s="351" t="s">
        <v>215</v>
      </c>
      <c r="J19" s="425" t="str">
        <f>VLOOKUP(I19,Anlagengruppen!$B$4:$D$41,2,)</f>
        <v>n.n.</v>
      </c>
      <c r="K19" s="425">
        <f>IF(ISERROR(IF(J19-('A. Allgemeine Informationen'!$B$10-E19)&gt;J19,"FEHLER",J19-('A. Allgemeine Informationen'!$B$10-E19))),0,IF(J19-('A. Allgemeine Informationen'!$B$10-E19)&gt;J19,"FEHLER",J19-('A. Allgemeine Informationen'!$B$10-E19)))</f>
        <v>0</v>
      </c>
      <c r="L19" s="354">
        <f>IF($E19='A. Allgemeine Informationen'!$B$10,0,N19*K19)</f>
        <v>0</v>
      </c>
      <c r="M19" s="354">
        <f>IF($E19='A. Allgemeine Informationen'!$B$10,C19-N19,L19-N19)</f>
        <v>0</v>
      </c>
      <c r="N19" s="354">
        <f t="shared" si="1"/>
        <v>0</v>
      </c>
      <c r="O19" s="354">
        <f>IF(ISERROR(IF($E19='A. Allgemeine Informationen'!$B$10,0,Q19*(20-(J19-K19)))),0,IF($E19='A. Allgemeine Informationen'!$B$10,0,Q19*(20-(J19-K19))))</f>
        <v>0</v>
      </c>
      <c r="P19" s="354">
        <f>IF($E19='A. Allgemeine Informationen'!$B$10,D19-Q19,O19-Q19)</f>
        <v>0</v>
      </c>
      <c r="Q19" s="354">
        <f t="shared" si="2"/>
        <v>0</v>
      </c>
      <c r="R19" s="354">
        <f>IF(ISERROR(AVERAGE(L19+O19,M19+P19)*'D. Gewerbesteuer&amp;Mischzinssatz'!$H$9/100),0,AVERAGE(L19+O19,M19+P19)*'D. Gewerbesteuer&amp;Mischzinssatz'!$H$9/100)</f>
        <v>0</v>
      </c>
      <c r="S19" s="354">
        <f>IF(ISERROR(R19*'D. Gewerbesteuer&amp;Mischzinssatz'!$B$3/100*0.035),0,R19*'D. Gewerbesteuer&amp;Mischzinssatz'!$B$3/100*0.035)</f>
        <v>0</v>
      </c>
      <c r="T19" s="354">
        <f t="shared" si="3"/>
        <v>0</v>
      </c>
      <c r="U19" s="355"/>
    </row>
    <row r="20" spans="1:21" s="192" customFormat="1" x14ac:dyDescent="0.2">
      <c r="A20" s="419">
        <f t="shared" si="0"/>
        <v>17</v>
      </c>
      <c r="B20" s="352"/>
      <c r="C20" s="353"/>
      <c r="D20" s="353"/>
      <c r="E20" s="528"/>
      <c r="F20" s="528"/>
      <c r="G20" s="521"/>
      <c r="H20" s="521"/>
      <c r="I20" s="351" t="s">
        <v>215</v>
      </c>
      <c r="J20" s="425" t="str">
        <f>VLOOKUP(I20,Anlagengruppen!$B$4:$D$41,2,)</f>
        <v>n.n.</v>
      </c>
      <c r="K20" s="425">
        <f>IF(ISERROR(IF(J20-('A. Allgemeine Informationen'!$B$10-E20)&gt;J20,"FEHLER",J20-('A. Allgemeine Informationen'!$B$10-E20))),0,IF(J20-('A. Allgemeine Informationen'!$B$10-E20)&gt;J20,"FEHLER",J20-('A. Allgemeine Informationen'!$B$10-E20)))</f>
        <v>0</v>
      </c>
      <c r="L20" s="354">
        <f>IF($E20='A. Allgemeine Informationen'!$B$10,0,N20*K20)</f>
        <v>0</v>
      </c>
      <c r="M20" s="354">
        <f>IF($E20='A. Allgemeine Informationen'!$B$10,C20-N20,L20-N20)</f>
        <v>0</v>
      </c>
      <c r="N20" s="354">
        <f t="shared" si="1"/>
        <v>0</v>
      </c>
      <c r="O20" s="354">
        <f>IF(ISERROR(IF($E20='A. Allgemeine Informationen'!$B$10,0,Q20*(20-(J20-K20)))),0,IF($E20='A. Allgemeine Informationen'!$B$10,0,Q20*(20-(J20-K20))))</f>
        <v>0</v>
      </c>
      <c r="P20" s="354">
        <f>IF($E20='A. Allgemeine Informationen'!$B$10,D20-Q20,O20-Q20)</f>
        <v>0</v>
      </c>
      <c r="Q20" s="354">
        <f t="shared" si="2"/>
        <v>0</v>
      </c>
      <c r="R20" s="354">
        <f>IF(ISERROR(AVERAGE(L20+O20,M20+P20)*'D. Gewerbesteuer&amp;Mischzinssatz'!$H$9/100),0,AVERAGE(L20+O20,M20+P20)*'D. Gewerbesteuer&amp;Mischzinssatz'!$H$9/100)</f>
        <v>0</v>
      </c>
      <c r="S20" s="354">
        <f>IF(ISERROR(R20*'D. Gewerbesteuer&amp;Mischzinssatz'!$B$3/100*0.035),0,R20*'D. Gewerbesteuer&amp;Mischzinssatz'!$B$3/100*0.035)</f>
        <v>0</v>
      </c>
      <c r="T20" s="354">
        <f t="shared" si="3"/>
        <v>0</v>
      </c>
      <c r="U20" s="355"/>
    </row>
    <row r="21" spans="1:21" s="192" customFormat="1" x14ac:dyDescent="0.2">
      <c r="A21" s="419">
        <f t="shared" si="0"/>
        <v>18</v>
      </c>
      <c r="B21" s="352"/>
      <c r="C21" s="353"/>
      <c r="D21" s="353"/>
      <c r="E21" s="528"/>
      <c r="F21" s="528"/>
      <c r="G21" s="521"/>
      <c r="H21" s="521"/>
      <c r="I21" s="351" t="s">
        <v>215</v>
      </c>
      <c r="J21" s="425" t="str">
        <f>VLOOKUP(I21,Anlagengruppen!$B$4:$D$41,2,)</f>
        <v>n.n.</v>
      </c>
      <c r="K21" s="425">
        <f>IF(ISERROR(IF(J21-('A. Allgemeine Informationen'!$B$10-E21)&gt;J21,"FEHLER",J21-('A. Allgemeine Informationen'!$B$10-E21))),0,IF(J21-('A. Allgemeine Informationen'!$B$10-E21)&gt;J21,"FEHLER",J21-('A. Allgemeine Informationen'!$B$10-E21)))</f>
        <v>0</v>
      </c>
      <c r="L21" s="354">
        <f>IF($E21='A. Allgemeine Informationen'!$B$10,0,N21*K21)</f>
        <v>0</v>
      </c>
      <c r="M21" s="354">
        <f>IF($E21='A. Allgemeine Informationen'!$B$10,C21-N21,L21-N21)</f>
        <v>0</v>
      </c>
      <c r="N21" s="354">
        <f t="shared" si="1"/>
        <v>0</v>
      </c>
      <c r="O21" s="354">
        <f>IF(ISERROR(IF($E21='A. Allgemeine Informationen'!$B$10,0,Q21*(20-(J21-K21)))),0,IF($E21='A. Allgemeine Informationen'!$B$10,0,Q21*(20-(J21-K21))))</f>
        <v>0</v>
      </c>
      <c r="P21" s="354">
        <f>IF($E21='A. Allgemeine Informationen'!$B$10,D21-Q21,O21-Q21)</f>
        <v>0</v>
      </c>
      <c r="Q21" s="354">
        <f t="shared" si="2"/>
        <v>0</v>
      </c>
      <c r="R21" s="354">
        <f>IF(ISERROR(AVERAGE(L21+O21,M21+P21)*'D. Gewerbesteuer&amp;Mischzinssatz'!$H$9/100),0,AVERAGE(L21+O21,M21+P21)*'D. Gewerbesteuer&amp;Mischzinssatz'!$H$9/100)</f>
        <v>0</v>
      </c>
      <c r="S21" s="354">
        <f>IF(ISERROR(R21*'D. Gewerbesteuer&amp;Mischzinssatz'!$B$3/100*0.035),0,R21*'D. Gewerbesteuer&amp;Mischzinssatz'!$B$3/100*0.035)</f>
        <v>0</v>
      </c>
      <c r="T21" s="354">
        <f t="shared" si="3"/>
        <v>0</v>
      </c>
      <c r="U21" s="355"/>
    </row>
    <row r="22" spans="1:21" s="192" customFormat="1" x14ac:dyDescent="0.2">
      <c r="A22" s="419">
        <f t="shared" si="0"/>
        <v>19</v>
      </c>
      <c r="B22" s="352"/>
      <c r="C22" s="353"/>
      <c r="D22" s="353"/>
      <c r="E22" s="528"/>
      <c r="F22" s="528"/>
      <c r="G22" s="521"/>
      <c r="H22" s="521"/>
      <c r="I22" s="351" t="s">
        <v>215</v>
      </c>
      <c r="J22" s="425" t="str">
        <f>VLOOKUP(I22,Anlagengruppen!$B$4:$D$41,2,)</f>
        <v>n.n.</v>
      </c>
      <c r="K22" s="425">
        <f>IF(ISERROR(IF(J22-('A. Allgemeine Informationen'!$B$10-E22)&gt;J22,"FEHLER",J22-('A. Allgemeine Informationen'!$B$10-E22))),0,IF(J22-('A. Allgemeine Informationen'!$B$10-E22)&gt;J22,"FEHLER",J22-('A. Allgemeine Informationen'!$B$10-E22)))</f>
        <v>0</v>
      </c>
      <c r="L22" s="354">
        <f>IF($E22='A. Allgemeine Informationen'!$B$10,0,N22*K22)</f>
        <v>0</v>
      </c>
      <c r="M22" s="354">
        <f>IF($E22='A. Allgemeine Informationen'!$B$10,C22-N22,L22-N22)</f>
        <v>0</v>
      </c>
      <c r="N22" s="354">
        <f t="shared" si="1"/>
        <v>0</v>
      </c>
      <c r="O22" s="354">
        <f>IF(ISERROR(IF($E22='A. Allgemeine Informationen'!$B$10,0,Q22*(20-(J22-K22)))),0,IF($E22='A. Allgemeine Informationen'!$B$10,0,Q22*(20-(J22-K22))))</f>
        <v>0</v>
      </c>
      <c r="P22" s="354">
        <f>IF($E22='A. Allgemeine Informationen'!$B$10,D22-Q22,O22-Q22)</f>
        <v>0</v>
      </c>
      <c r="Q22" s="354">
        <f t="shared" si="2"/>
        <v>0</v>
      </c>
      <c r="R22" s="354">
        <f>IF(ISERROR(AVERAGE(L22+O22,M22+P22)*'D. Gewerbesteuer&amp;Mischzinssatz'!$H$9/100),0,AVERAGE(L22+O22,M22+P22)*'D. Gewerbesteuer&amp;Mischzinssatz'!$H$9/100)</f>
        <v>0</v>
      </c>
      <c r="S22" s="354">
        <f>IF(ISERROR(R22*'D. Gewerbesteuer&amp;Mischzinssatz'!$B$3/100*0.035),0,R22*'D. Gewerbesteuer&amp;Mischzinssatz'!$B$3/100*0.035)</f>
        <v>0</v>
      </c>
      <c r="T22" s="354">
        <f t="shared" si="3"/>
        <v>0</v>
      </c>
      <c r="U22" s="355"/>
    </row>
    <row r="23" spans="1:21" s="192" customFormat="1" x14ac:dyDescent="0.2">
      <c r="A23" s="419">
        <f t="shared" si="0"/>
        <v>20</v>
      </c>
      <c r="B23" s="352"/>
      <c r="C23" s="353"/>
      <c r="D23" s="353"/>
      <c r="E23" s="528"/>
      <c r="F23" s="528"/>
      <c r="G23" s="521"/>
      <c r="H23" s="521"/>
      <c r="I23" s="351" t="s">
        <v>215</v>
      </c>
      <c r="J23" s="425" t="str">
        <f>VLOOKUP(I23,Anlagengruppen!$B$4:$D$41,2,)</f>
        <v>n.n.</v>
      </c>
      <c r="K23" s="425">
        <f>IF(ISERROR(IF(J23-('A. Allgemeine Informationen'!$B$10-E23)&gt;J23,"FEHLER",J23-('A. Allgemeine Informationen'!$B$10-E23))),0,IF(J23-('A. Allgemeine Informationen'!$B$10-E23)&gt;J23,"FEHLER",J23-('A. Allgemeine Informationen'!$B$10-E23)))</f>
        <v>0</v>
      </c>
      <c r="L23" s="354">
        <f>IF($E23='A. Allgemeine Informationen'!$B$10,0,N23*K23)</f>
        <v>0</v>
      </c>
      <c r="M23" s="354">
        <f>IF($E23='A. Allgemeine Informationen'!$B$10,C23-N23,L23-N23)</f>
        <v>0</v>
      </c>
      <c r="N23" s="354">
        <f t="shared" si="1"/>
        <v>0</v>
      </c>
      <c r="O23" s="354">
        <f>IF(ISERROR(IF($E23='A. Allgemeine Informationen'!$B$10,0,Q23*(20-(J23-K23)))),0,IF($E23='A. Allgemeine Informationen'!$B$10,0,Q23*(20-(J23-K23))))</f>
        <v>0</v>
      </c>
      <c r="P23" s="354">
        <f>IF($E23='A. Allgemeine Informationen'!$B$10,D23-Q23,O23-Q23)</f>
        <v>0</v>
      </c>
      <c r="Q23" s="354">
        <f t="shared" si="2"/>
        <v>0</v>
      </c>
      <c r="R23" s="354">
        <f>IF(ISERROR(AVERAGE(L23+O23,M23+P23)*'D. Gewerbesteuer&amp;Mischzinssatz'!$H$9/100),0,AVERAGE(L23+O23,M23+P23)*'D. Gewerbesteuer&amp;Mischzinssatz'!$H$9/100)</f>
        <v>0</v>
      </c>
      <c r="S23" s="354">
        <f>IF(ISERROR(R23*'D. Gewerbesteuer&amp;Mischzinssatz'!$B$3/100*0.035),0,R23*'D. Gewerbesteuer&amp;Mischzinssatz'!$B$3/100*0.035)</f>
        <v>0</v>
      </c>
      <c r="T23" s="354">
        <f t="shared" si="3"/>
        <v>0</v>
      </c>
      <c r="U23" s="355"/>
    </row>
    <row r="24" spans="1:21" s="192" customFormat="1" x14ac:dyDescent="0.2">
      <c r="A24" s="419">
        <f t="shared" si="0"/>
        <v>21</v>
      </c>
      <c r="B24" s="352"/>
      <c r="C24" s="353"/>
      <c r="D24" s="353"/>
      <c r="E24" s="528"/>
      <c r="F24" s="528"/>
      <c r="G24" s="521"/>
      <c r="H24" s="521"/>
      <c r="I24" s="351" t="s">
        <v>215</v>
      </c>
      <c r="J24" s="425" t="str">
        <f>VLOOKUP(I24,Anlagengruppen!$B$4:$D$41,2,)</f>
        <v>n.n.</v>
      </c>
      <c r="K24" s="425">
        <f>IF(ISERROR(IF(J24-('A. Allgemeine Informationen'!$B$10-E24)&gt;J24,"FEHLER",J24-('A. Allgemeine Informationen'!$B$10-E24))),0,IF(J24-('A. Allgemeine Informationen'!$B$10-E24)&gt;J24,"FEHLER",J24-('A. Allgemeine Informationen'!$B$10-E24)))</f>
        <v>0</v>
      </c>
      <c r="L24" s="354">
        <f>IF($E24='A. Allgemeine Informationen'!$B$10,0,N24*K24)</f>
        <v>0</v>
      </c>
      <c r="M24" s="354">
        <f>IF($E24='A. Allgemeine Informationen'!$B$10,C24-N24,L24-N24)</f>
        <v>0</v>
      </c>
      <c r="N24" s="354">
        <f t="shared" si="1"/>
        <v>0</v>
      </c>
      <c r="O24" s="354">
        <f>IF(ISERROR(IF($E24='A. Allgemeine Informationen'!$B$10,0,Q24*(20-(J24-K24)))),0,IF($E24='A. Allgemeine Informationen'!$B$10,0,Q24*(20-(J24-K24))))</f>
        <v>0</v>
      </c>
      <c r="P24" s="354">
        <f>IF($E24='A. Allgemeine Informationen'!$B$10,D24-Q24,O24-Q24)</f>
        <v>0</v>
      </c>
      <c r="Q24" s="354">
        <f t="shared" si="2"/>
        <v>0</v>
      </c>
      <c r="R24" s="354">
        <f>IF(ISERROR(AVERAGE(L24+O24,M24+P24)*'D. Gewerbesteuer&amp;Mischzinssatz'!$H$9/100),0,AVERAGE(L24+O24,M24+P24)*'D. Gewerbesteuer&amp;Mischzinssatz'!$H$9/100)</f>
        <v>0</v>
      </c>
      <c r="S24" s="354">
        <f>IF(ISERROR(R24*'D. Gewerbesteuer&amp;Mischzinssatz'!$B$3/100*0.035),0,R24*'D. Gewerbesteuer&amp;Mischzinssatz'!$B$3/100*0.035)</f>
        <v>0</v>
      </c>
      <c r="T24" s="354">
        <f t="shared" si="3"/>
        <v>0</v>
      </c>
      <c r="U24" s="355"/>
    </row>
    <row r="25" spans="1:21" s="192" customFormat="1" x14ac:dyDescent="0.2">
      <c r="A25" s="419">
        <f t="shared" si="0"/>
        <v>22</v>
      </c>
      <c r="B25" s="352"/>
      <c r="C25" s="353"/>
      <c r="D25" s="353"/>
      <c r="E25" s="528"/>
      <c r="F25" s="528"/>
      <c r="G25" s="521"/>
      <c r="H25" s="521"/>
      <c r="I25" s="351" t="s">
        <v>215</v>
      </c>
      <c r="J25" s="425" t="str">
        <f>VLOOKUP(I25,Anlagengruppen!$B$4:$D$41,2,)</f>
        <v>n.n.</v>
      </c>
      <c r="K25" s="425">
        <f>IF(ISERROR(IF(J25-('A. Allgemeine Informationen'!$B$10-E25)&gt;J25,"FEHLER",J25-('A. Allgemeine Informationen'!$B$10-E25))),0,IF(J25-('A. Allgemeine Informationen'!$B$10-E25)&gt;J25,"FEHLER",J25-('A. Allgemeine Informationen'!$B$10-E25)))</f>
        <v>0</v>
      </c>
      <c r="L25" s="354">
        <f>IF($E25='A. Allgemeine Informationen'!$B$10,0,N25*K25)</f>
        <v>0</v>
      </c>
      <c r="M25" s="354">
        <f>IF($E25='A. Allgemeine Informationen'!$B$10,C25-N25,L25-N25)</f>
        <v>0</v>
      </c>
      <c r="N25" s="354">
        <f t="shared" si="1"/>
        <v>0</v>
      </c>
      <c r="O25" s="354">
        <f>IF(ISERROR(IF($E25='A. Allgemeine Informationen'!$B$10,0,Q25*(20-(J25-K25)))),0,IF($E25='A. Allgemeine Informationen'!$B$10,0,Q25*(20-(J25-K25))))</f>
        <v>0</v>
      </c>
      <c r="P25" s="354">
        <f>IF($E25='A. Allgemeine Informationen'!$B$10,D25-Q25,O25-Q25)</f>
        <v>0</v>
      </c>
      <c r="Q25" s="354">
        <f t="shared" si="2"/>
        <v>0</v>
      </c>
      <c r="R25" s="354">
        <f>IF(ISERROR(AVERAGE(L25+O25,M25+P25)*'D. Gewerbesteuer&amp;Mischzinssatz'!$H$9/100),0,AVERAGE(L25+O25,M25+P25)*'D. Gewerbesteuer&amp;Mischzinssatz'!$H$9/100)</f>
        <v>0</v>
      </c>
      <c r="S25" s="354">
        <f>IF(ISERROR(R25*'D. Gewerbesteuer&amp;Mischzinssatz'!$B$3/100*0.035),0,R25*'D. Gewerbesteuer&amp;Mischzinssatz'!$B$3/100*0.035)</f>
        <v>0</v>
      </c>
      <c r="T25" s="354">
        <f t="shared" si="3"/>
        <v>0</v>
      </c>
      <c r="U25" s="355"/>
    </row>
    <row r="26" spans="1:21" s="192" customFormat="1" x14ac:dyDescent="0.2">
      <c r="A26" s="419">
        <f t="shared" si="0"/>
        <v>23</v>
      </c>
      <c r="B26" s="352"/>
      <c r="C26" s="353"/>
      <c r="D26" s="353"/>
      <c r="E26" s="528"/>
      <c r="F26" s="528"/>
      <c r="G26" s="521"/>
      <c r="H26" s="521"/>
      <c r="I26" s="351" t="s">
        <v>215</v>
      </c>
      <c r="J26" s="425" t="str">
        <f>VLOOKUP(I26,Anlagengruppen!$B$4:$D$41,2,)</f>
        <v>n.n.</v>
      </c>
      <c r="K26" s="425">
        <f>IF(ISERROR(IF(J26-('A. Allgemeine Informationen'!$B$10-E26)&gt;J26,"FEHLER",J26-('A. Allgemeine Informationen'!$B$10-E26))),0,IF(J26-('A. Allgemeine Informationen'!$B$10-E26)&gt;J26,"FEHLER",J26-('A. Allgemeine Informationen'!$B$10-E26)))</f>
        <v>0</v>
      </c>
      <c r="L26" s="354">
        <f>IF($E26='A. Allgemeine Informationen'!$B$10,0,N26*K26)</f>
        <v>0</v>
      </c>
      <c r="M26" s="354">
        <f>IF($E26='A. Allgemeine Informationen'!$B$10,C26-N26,L26-N26)</f>
        <v>0</v>
      </c>
      <c r="N26" s="354">
        <f t="shared" si="1"/>
        <v>0</v>
      </c>
      <c r="O26" s="354">
        <f>IF(ISERROR(IF($E26='A. Allgemeine Informationen'!$B$10,0,Q26*(20-(J26-K26)))),0,IF($E26='A. Allgemeine Informationen'!$B$10,0,Q26*(20-(J26-K26))))</f>
        <v>0</v>
      </c>
      <c r="P26" s="354">
        <f>IF($E26='A. Allgemeine Informationen'!$B$10,D26-Q26,O26-Q26)</f>
        <v>0</v>
      </c>
      <c r="Q26" s="354">
        <f t="shared" si="2"/>
        <v>0</v>
      </c>
      <c r="R26" s="354">
        <f>IF(ISERROR(AVERAGE(L26+O26,M26+P26)*'D. Gewerbesteuer&amp;Mischzinssatz'!$H$9/100),0,AVERAGE(L26+O26,M26+P26)*'D. Gewerbesteuer&amp;Mischzinssatz'!$H$9/100)</f>
        <v>0</v>
      </c>
      <c r="S26" s="354">
        <f>IF(ISERROR(R26*'D. Gewerbesteuer&amp;Mischzinssatz'!$B$3/100*0.035),0,R26*'D. Gewerbesteuer&amp;Mischzinssatz'!$B$3/100*0.035)</f>
        <v>0</v>
      </c>
      <c r="T26" s="354">
        <f t="shared" si="3"/>
        <v>0</v>
      </c>
      <c r="U26" s="355"/>
    </row>
    <row r="27" spans="1:21" s="192" customFormat="1" x14ac:dyDescent="0.2">
      <c r="A27" s="419">
        <f t="shared" si="0"/>
        <v>24</v>
      </c>
      <c r="B27" s="352"/>
      <c r="C27" s="353"/>
      <c r="D27" s="353"/>
      <c r="E27" s="528"/>
      <c r="F27" s="528"/>
      <c r="G27" s="521"/>
      <c r="H27" s="521"/>
      <c r="I27" s="351" t="s">
        <v>215</v>
      </c>
      <c r="J27" s="425" t="str">
        <f>VLOOKUP(I27,Anlagengruppen!$B$4:$D$41,2,)</f>
        <v>n.n.</v>
      </c>
      <c r="K27" s="425">
        <f>IF(ISERROR(IF(J27-('A. Allgemeine Informationen'!$B$10-E27)&gt;J27,"FEHLER",J27-('A. Allgemeine Informationen'!$B$10-E27))),0,IF(J27-('A. Allgemeine Informationen'!$B$10-E27)&gt;J27,"FEHLER",J27-('A. Allgemeine Informationen'!$B$10-E27)))</f>
        <v>0</v>
      </c>
      <c r="L27" s="354">
        <f>IF($E27='A. Allgemeine Informationen'!$B$10,0,N27*K27)</f>
        <v>0</v>
      </c>
      <c r="M27" s="354">
        <f>IF($E27='A. Allgemeine Informationen'!$B$10,C27-N27,L27-N27)</f>
        <v>0</v>
      </c>
      <c r="N27" s="354">
        <f t="shared" si="1"/>
        <v>0</v>
      </c>
      <c r="O27" s="354">
        <f>IF(ISERROR(IF($E27='A. Allgemeine Informationen'!$B$10,0,Q27*(20-(J27-K27)))),0,IF($E27='A. Allgemeine Informationen'!$B$10,0,Q27*(20-(J27-K27))))</f>
        <v>0</v>
      </c>
      <c r="P27" s="354">
        <f>IF($E27='A. Allgemeine Informationen'!$B$10,D27-Q27,O27-Q27)</f>
        <v>0</v>
      </c>
      <c r="Q27" s="354">
        <f t="shared" si="2"/>
        <v>0</v>
      </c>
      <c r="R27" s="354">
        <f>IF(ISERROR(AVERAGE(L27+O27,M27+P27)*'D. Gewerbesteuer&amp;Mischzinssatz'!$H$9/100),0,AVERAGE(L27+O27,M27+P27)*'D. Gewerbesteuer&amp;Mischzinssatz'!$H$9/100)</f>
        <v>0</v>
      </c>
      <c r="S27" s="354">
        <f>IF(ISERROR(R27*'D. Gewerbesteuer&amp;Mischzinssatz'!$B$3/100*0.035),0,R27*'D. Gewerbesteuer&amp;Mischzinssatz'!$B$3/100*0.035)</f>
        <v>0</v>
      </c>
      <c r="T27" s="354">
        <f t="shared" si="3"/>
        <v>0</v>
      </c>
      <c r="U27" s="355"/>
    </row>
    <row r="28" spans="1:21" s="192" customFormat="1" x14ac:dyDescent="0.2">
      <c r="A28" s="419">
        <f t="shared" si="0"/>
        <v>25</v>
      </c>
      <c r="B28" s="352"/>
      <c r="C28" s="353"/>
      <c r="D28" s="353"/>
      <c r="E28" s="528"/>
      <c r="F28" s="528"/>
      <c r="G28" s="521"/>
      <c r="H28" s="521"/>
      <c r="I28" s="351" t="s">
        <v>215</v>
      </c>
      <c r="J28" s="425" t="str">
        <f>VLOOKUP(I28,Anlagengruppen!$B$4:$D$41,2,)</f>
        <v>n.n.</v>
      </c>
      <c r="K28" s="425">
        <f>IF(ISERROR(IF(J28-('A. Allgemeine Informationen'!$B$10-E28)&gt;J28,"FEHLER",J28-('A. Allgemeine Informationen'!$B$10-E28))),0,IF(J28-('A. Allgemeine Informationen'!$B$10-E28)&gt;J28,"FEHLER",J28-('A. Allgemeine Informationen'!$B$10-E28)))</f>
        <v>0</v>
      </c>
      <c r="L28" s="354">
        <f>IF($E28='A. Allgemeine Informationen'!$B$10,0,N28*K28)</f>
        <v>0</v>
      </c>
      <c r="M28" s="354">
        <f>IF($E28='A. Allgemeine Informationen'!$B$10,C28-N28,L28-N28)</f>
        <v>0</v>
      </c>
      <c r="N28" s="354">
        <f t="shared" si="1"/>
        <v>0</v>
      </c>
      <c r="O28" s="354">
        <f>IF(ISERROR(IF($E28='A. Allgemeine Informationen'!$B$10,0,Q28*(20-(J28-K28)))),0,IF($E28='A. Allgemeine Informationen'!$B$10,0,Q28*(20-(J28-K28))))</f>
        <v>0</v>
      </c>
      <c r="P28" s="354">
        <f>IF($E28='A. Allgemeine Informationen'!$B$10,D28-Q28,O28-Q28)</f>
        <v>0</v>
      </c>
      <c r="Q28" s="354">
        <f t="shared" si="2"/>
        <v>0</v>
      </c>
      <c r="R28" s="354">
        <f>IF(ISERROR(AVERAGE(L28+O28,M28+P28)*'D. Gewerbesteuer&amp;Mischzinssatz'!$H$9/100),0,AVERAGE(L28+O28,M28+P28)*'D. Gewerbesteuer&amp;Mischzinssatz'!$H$9/100)</f>
        <v>0</v>
      </c>
      <c r="S28" s="354">
        <f>IF(ISERROR(R28*'D. Gewerbesteuer&amp;Mischzinssatz'!$B$3/100*0.035),0,R28*'D. Gewerbesteuer&amp;Mischzinssatz'!$B$3/100*0.035)</f>
        <v>0</v>
      </c>
      <c r="T28" s="354">
        <f t="shared" si="3"/>
        <v>0</v>
      </c>
      <c r="U28" s="355"/>
    </row>
    <row r="29" spans="1:21" s="192" customFormat="1" x14ac:dyDescent="0.2">
      <c r="A29" s="419">
        <f t="shared" si="0"/>
        <v>26</v>
      </c>
      <c r="B29" s="352"/>
      <c r="C29" s="353"/>
      <c r="D29" s="353"/>
      <c r="E29" s="528"/>
      <c r="F29" s="528"/>
      <c r="G29" s="521"/>
      <c r="H29" s="521"/>
      <c r="I29" s="351" t="s">
        <v>215</v>
      </c>
      <c r="J29" s="425" t="str">
        <f>VLOOKUP(I29,Anlagengruppen!$B$4:$D$41,2,)</f>
        <v>n.n.</v>
      </c>
      <c r="K29" s="425">
        <f>IF(ISERROR(IF(J29-('A. Allgemeine Informationen'!$B$10-E29)&gt;J29,"FEHLER",J29-('A. Allgemeine Informationen'!$B$10-E29))),0,IF(J29-('A. Allgemeine Informationen'!$B$10-E29)&gt;J29,"FEHLER",J29-('A. Allgemeine Informationen'!$B$10-E29)))</f>
        <v>0</v>
      </c>
      <c r="L29" s="354">
        <f>IF($E29='A. Allgemeine Informationen'!$B$10,0,N29*K29)</f>
        <v>0</v>
      </c>
      <c r="M29" s="354">
        <f>IF($E29='A. Allgemeine Informationen'!$B$10,C29-N29,L29-N29)</f>
        <v>0</v>
      </c>
      <c r="N29" s="354">
        <f t="shared" si="1"/>
        <v>0</v>
      </c>
      <c r="O29" s="354">
        <f>IF(ISERROR(IF($E29='A. Allgemeine Informationen'!$B$10,0,Q29*(20-(J29-K29)))),0,IF($E29='A. Allgemeine Informationen'!$B$10,0,Q29*(20-(J29-K29))))</f>
        <v>0</v>
      </c>
      <c r="P29" s="354">
        <f>IF($E29='A. Allgemeine Informationen'!$B$10,D29-Q29,O29-Q29)</f>
        <v>0</v>
      </c>
      <c r="Q29" s="354">
        <f t="shared" si="2"/>
        <v>0</v>
      </c>
      <c r="R29" s="354">
        <f>IF(ISERROR(AVERAGE(L29+O29,M29+P29)*'D. Gewerbesteuer&amp;Mischzinssatz'!$H$9/100),0,AVERAGE(L29+O29,M29+P29)*'D. Gewerbesteuer&amp;Mischzinssatz'!$H$9/100)</f>
        <v>0</v>
      </c>
      <c r="S29" s="354">
        <f>IF(ISERROR(R29*'D. Gewerbesteuer&amp;Mischzinssatz'!$B$3/100*0.035),0,R29*'D. Gewerbesteuer&amp;Mischzinssatz'!$B$3/100*0.035)</f>
        <v>0</v>
      </c>
      <c r="T29" s="354">
        <f t="shared" si="3"/>
        <v>0</v>
      </c>
      <c r="U29" s="355"/>
    </row>
    <row r="30" spans="1:21" s="192" customFormat="1" x14ac:dyDescent="0.2">
      <c r="A30" s="419">
        <f t="shared" si="0"/>
        <v>27</v>
      </c>
      <c r="B30" s="352"/>
      <c r="C30" s="353"/>
      <c r="D30" s="353"/>
      <c r="E30" s="528"/>
      <c r="F30" s="528"/>
      <c r="G30" s="521"/>
      <c r="H30" s="521"/>
      <c r="I30" s="351" t="s">
        <v>215</v>
      </c>
      <c r="J30" s="425" t="str">
        <f>VLOOKUP(I30,Anlagengruppen!$B$4:$D$41,2,)</f>
        <v>n.n.</v>
      </c>
      <c r="K30" s="425">
        <f>IF(ISERROR(IF(J30-('A. Allgemeine Informationen'!$B$10-E30)&gt;J30,"FEHLER",J30-('A. Allgemeine Informationen'!$B$10-E30))),0,IF(J30-('A. Allgemeine Informationen'!$B$10-E30)&gt;J30,"FEHLER",J30-('A. Allgemeine Informationen'!$B$10-E30)))</f>
        <v>0</v>
      </c>
      <c r="L30" s="354">
        <f>IF($E30='A. Allgemeine Informationen'!$B$10,0,N30*K30)</f>
        <v>0</v>
      </c>
      <c r="M30" s="354">
        <f>IF($E30='A. Allgemeine Informationen'!$B$10,C30-N30,L30-N30)</f>
        <v>0</v>
      </c>
      <c r="N30" s="354">
        <f t="shared" si="1"/>
        <v>0</v>
      </c>
      <c r="O30" s="354">
        <f>IF(ISERROR(IF($E30='A. Allgemeine Informationen'!$B$10,0,Q30*(20-(J30-K30)))),0,IF($E30='A. Allgemeine Informationen'!$B$10,0,Q30*(20-(J30-K30))))</f>
        <v>0</v>
      </c>
      <c r="P30" s="354">
        <f>IF($E30='A. Allgemeine Informationen'!$B$10,D30-Q30,O30-Q30)</f>
        <v>0</v>
      </c>
      <c r="Q30" s="354">
        <f t="shared" si="2"/>
        <v>0</v>
      </c>
      <c r="R30" s="354">
        <f>IF(ISERROR(AVERAGE(L30+O30,M30+P30)*'D. Gewerbesteuer&amp;Mischzinssatz'!$H$9/100),0,AVERAGE(L30+O30,M30+P30)*'D. Gewerbesteuer&amp;Mischzinssatz'!$H$9/100)</f>
        <v>0</v>
      </c>
      <c r="S30" s="354">
        <f>IF(ISERROR(R30*'D. Gewerbesteuer&amp;Mischzinssatz'!$B$3/100*0.035),0,R30*'D. Gewerbesteuer&amp;Mischzinssatz'!$B$3/100*0.035)</f>
        <v>0</v>
      </c>
      <c r="T30" s="354">
        <f t="shared" si="3"/>
        <v>0</v>
      </c>
      <c r="U30" s="355"/>
    </row>
    <row r="31" spans="1:21" s="192" customFormat="1" x14ac:dyDescent="0.2">
      <c r="A31" s="419">
        <f t="shared" si="0"/>
        <v>28</v>
      </c>
      <c r="B31" s="352"/>
      <c r="C31" s="353"/>
      <c r="D31" s="353"/>
      <c r="E31" s="528"/>
      <c r="F31" s="528"/>
      <c r="G31" s="521"/>
      <c r="H31" s="521"/>
      <c r="I31" s="351" t="s">
        <v>215</v>
      </c>
      <c r="J31" s="425" t="str">
        <f>VLOOKUP(I31,Anlagengruppen!$B$4:$D$41,2,)</f>
        <v>n.n.</v>
      </c>
      <c r="K31" s="425">
        <f>IF(ISERROR(IF(J31-('A. Allgemeine Informationen'!$B$10-E31)&gt;J31,"FEHLER",J31-('A. Allgemeine Informationen'!$B$10-E31))),0,IF(J31-('A. Allgemeine Informationen'!$B$10-E31)&gt;J31,"FEHLER",J31-('A. Allgemeine Informationen'!$B$10-E31)))</f>
        <v>0</v>
      </c>
      <c r="L31" s="354">
        <f>IF($E31='A. Allgemeine Informationen'!$B$10,0,N31*K31)</f>
        <v>0</v>
      </c>
      <c r="M31" s="354">
        <f>IF($E31='A. Allgemeine Informationen'!$B$10,C31-N31,L31-N31)</f>
        <v>0</v>
      </c>
      <c r="N31" s="354">
        <f t="shared" si="1"/>
        <v>0</v>
      </c>
      <c r="O31" s="354">
        <f>IF(ISERROR(IF($E31='A. Allgemeine Informationen'!$B$10,0,Q31*(20-(J31-K31)))),0,IF($E31='A. Allgemeine Informationen'!$B$10,0,Q31*(20-(J31-K31))))</f>
        <v>0</v>
      </c>
      <c r="P31" s="354">
        <f>IF($E31='A. Allgemeine Informationen'!$B$10,D31-Q31,O31-Q31)</f>
        <v>0</v>
      </c>
      <c r="Q31" s="354">
        <f t="shared" si="2"/>
        <v>0</v>
      </c>
      <c r="R31" s="354">
        <f>IF(ISERROR(AVERAGE(L31+O31,M31+P31)*'D. Gewerbesteuer&amp;Mischzinssatz'!$H$9/100),0,AVERAGE(L31+O31,M31+P31)*'D. Gewerbesteuer&amp;Mischzinssatz'!$H$9/100)</f>
        <v>0</v>
      </c>
      <c r="S31" s="354">
        <f>IF(ISERROR(R31*'D. Gewerbesteuer&amp;Mischzinssatz'!$B$3/100*0.035),0,R31*'D. Gewerbesteuer&amp;Mischzinssatz'!$B$3/100*0.035)</f>
        <v>0</v>
      </c>
      <c r="T31" s="354">
        <f t="shared" si="3"/>
        <v>0</v>
      </c>
      <c r="U31" s="355"/>
    </row>
    <row r="32" spans="1:21" s="192" customFormat="1" x14ac:dyDescent="0.2">
      <c r="A32" s="419">
        <f t="shared" si="0"/>
        <v>29</v>
      </c>
      <c r="B32" s="352"/>
      <c r="C32" s="353"/>
      <c r="D32" s="353"/>
      <c r="E32" s="528"/>
      <c r="F32" s="528"/>
      <c r="G32" s="521"/>
      <c r="H32" s="521"/>
      <c r="I32" s="351" t="s">
        <v>215</v>
      </c>
      <c r="J32" s="425" t="str">
        <f>VLOOKUP(I32,Anlagengruppen!$B$4:$D$41,2,)</f>
        <v>n.n.</v>
      </c>
      <c r="K32" s="425">
        <f>IF(ISERROR(IF(J32-('A. Allgemeine Informationen'!$B$10-E32)&gt;J32,"FEHLER",J32-('A. Allgemeine Informationen'!$B$10-E32))),0,IF(J32-('A. Allgemeine Informationen'!$B$10-E32)&gt;J32,"FEHLER",J32-('A. Allgemeine Informationen'!$B$10-E32)))</f>
        <v>0</v>
      </c>
      <c r="L32" s="354">
        <f>IF($E32='A. Allgemeine Informationen'!$B$10,0,N32*K32)</f>
        <v>0</v>
      </c>
      <c r="M32" s="354">
        <f>IF($E32='A. Allgemeine Informationen'!$B$10,C32-N32,L32-N32)</f>
        <v>0</v>
      </c>
      <c r="N32" s="354">
        <f t="shared" si="1"/>
        <v>0</v>
      </c>
      <c r="O32" s="354">
        <f>IF(ISERROR(IF($E32='A. Allgemeine Informationen'!$B$10,0,Q32*(20-(J32-K32)))),0,IF($E32='A. Allgemeine Informationen'!$B$10,0,Q32*(20-(J32-K32))))</f>
        <v>0</v>
      </c>
      <c r="P32" s="354">
        <f>IF($E32='A. Allgemeine Informationen'!$B$10,D32-Q32,O32-Q32)</f>
        <v>0</v>
      </c>
      <c r="Q32" s="354">
        <f t="shared" si="2"/>
        <v>0</v>
      </c>
      <c r="R32" s="354">
        <f>IF(ISERROR(AVERAGE(L32+O32,M32+P32)*'D. Gewerbesteuer&amp;Mischzinssatz'!$H$9/100),0,AVERAGE(L32+O32,M32+P32)*'D. Gewerbesteuer&amp;Mischzinssatz'!$H$9/100)</f>
        <v>0</v>
      </c>
      <c r="S32" s="354">
        <f>IF(ISERROR(R32*'D. Gewerbesteuer&amp;Mischzinssatz'!$B$3/100*0.035),0,R32*'D. Gewerbesteuer&amp;Mischzinssatz'!$B$3/100*0.035)</f>
        <v>0</v>
      </c>
      <c r="T32" s="354">
        <f t="shared" si="3"/>
        <v>0</v>
      </c>
      <c r="U32" s="355"/>
    </row>
    <row r="33" spans="1:21" s="192" customFormat="1" x14ac:dyDescent="0.2">
      <c r="A33" s="419">
        <f t="shared" si="0"/>
        <v>30</v>
      </c>
      <c r="B33" s="352"/>
      <c r="C33" s="353"/>
      <c r="D33" s="353"/>
      <c r="E33" s="528"/>
      <c r="F33" s="528"/>
      <c r="G33" s="521"/>
      <c r="H33" s="521"/>
      <c r="I33" s="351" t="s">
        <v>215</v>
      </c>
      <c r="J33" s="425" t="str">
        <f>VLOOKUP(I33,Anlagengruppen!$B$4:$D$41,2,)</f>
        <v>n.n.</v>
      </c>
      <c r="K33" s="425">
        <f>IF(ISERROR(IF(J33-('A. Allgemeine Informationen'!$B$10-E33)&gt;J33,"FEHLER",J33-('A. Allgemeine Informationen'!$B$10-E33))),0,IF(J33-('A. Allgemeine Informationen'!$B$10-E33)&gt;J33,"FEHLER",J33-('A. Allgemeine Informationen'!$B$10-E33)))</f>
        <v>0</v>
      </c>
      <c r="L33" s="354">
        <f>IF($E33='A. Allgemeine Informationen'!$B$10,0,N33*K33)</f>
        <v>0</v>
      </c>
      <c r="M33" s="354">
        <f>IF($E33='A. Allgemeine Informationen'!$B$10,C33-N33,L33-N33)</f>
        <v>0</v>
      </c>
      <c r="N33" s="354">
        <f t="shared" si="1"/>
        <v>0</v>
      </c>
      <c r="O33" s="354">
        <f>IF(ISERROR(IF($E33='A. Allgemeine Informationen'!$B$10,0,Q33*(20-(J33-K33)))),0,IF($E33='A. Allgemeine Informationen'!$B$10,0,Q33*(20-(J33-K33))))</f>
        <v>0</v>
      </c>
      <c r="P33" s="354">
        <f>IF($E33='A. Allgemeine Informationen'!$B$10,D33-Q33,O33-Q33)</f>
        <v>0</v>
      </c>
      <c r="Q33" s="354">
        <f t="shared" si="2"/>
        <v>0</v>
      </c>
      <c r="R33" s="354">
        <f>IF(ISERROR(AVERAGE(L33+O33,M33+P33)*'D. Gewerbesteuer&amp;Mischzinssatz'!$H$9/100),0,AVERAGE(L33+O33,M33+P33)*'D. Gewerbesteuer&amp;Mischzinssatz'!$H$9/100)</f>
        <v>0</v>
      </c>
      <c r="S33" s="354">
        <f>IF(ISERROR(R33*'D. Gewerbesteuer&amp;Mischzinssatz'!$B$3/100*0.035),0,R33*'D. Gewerbesteuer&amp;Mischzinssatz'!$B$3/100*0.035)</f>
        <v>0</v>
      </c>
      <c r="T33" s="354">
        <f t="shared" si="3"/>
        <v>0</v>
      </c>
      <c r="U33" s="355"/>
    </row>
    <row r="34" spans="1:21" s="192" customFormat="1" x14ac:dyDescent="0.2">
      <c r="A34" s="419">
        <f t="shared" si="0"/>
        <v>31</v>
      </c>
      <c r="B34" s="352"/>
      <c r="C34" s="353"/>
      <c r="D34" s="353"/>
      <c r="E34" s="528"/>
      <c r="F34" s="528"/>
      <c r="G34" s="521"/>
      <c r="H34" s="521"/>
      <c r="I34" s="351" t="s">
        <v>215</v>
      </c>
      <c r="J34" s="425" t="str">
        <f>VLOOKUP(I34,Anlagengruppen!$B$4:$D$41,2,)</f>
        <v>n.n.</v>
      </c>
      <c r="K34" s="425">
        <f>IF(ISERROR(IF(J34-('A. Allgemeine Informationen'!$B$10-E34)&gt;J34,"FEHLER",J34-('A. Allgemeine Informationen'!$B$10-E34))),0,IF(J34-('A. Allgemeine Informationen'!$B$10-E34)&gt;J34,"FEHLER",J34-('A. Allgemeine Informationen'!$B$10-E34)))</f>
        <v>0</v>
      </c>
      <c r="L34" s="354">
        <f>IF($E34='A. Allgemeine Informationen'!$B$10,0,N34*K34)</f>
        <v>0</v>
      </c>
      <c r="M34" s="354">
        <f>IF($E34='A. Allgemeine Informationen'!$B$10,C34-N34,L34-N34)</f>
        <v>0</v>
      </c>
      <c r="N34" s="354">
        <f t="shared" si="1"/>
        <v>0</v>
      </c>
      <c r="O34" s="354">
        <f>IF(ISERROR(IF($E34='A. Allgemeine Informationen'!$B$10,0,Q34*(20-(J34-K34)))),0,IF($E34='A. Allgemeine Informationen'!$B$10,0,Q34*(20-(J34-K34))))</f>
        <v>0</v>
      </c>
      <c r="P34" s="354">
        <f>IF($E34='A. Allgemeine Informationen'!$B$10,D34-Q34,O34-Q34)</f>
        <v>0</v>
      </c>
      <c r="Q34" s="354">
        <f t="shared" si="2"/>
        <v>0</v>
      </c>
      <c r="R34" s="354">
        <f>IF(ISERROR(AVERAGE(L34+O34,M34+P34)*'D. Gewerbesteuer&amp;Mischzinssatz'!$H$9/100),0,AVERAGE(L34+O34,M34+P34)*'D. Gewerbesteuer&amp;Mischzinssatz'!$H$9/100)</f>
        <v>0</v>
      </c>
      <c r="S34" s="354">
        <f>IF(ISERROR(R34*'D. Gewerbesteuer&amp;Mischzinssatz'!$B$3/100*0.035),0,R34*'D. Gewerbesteuer&amp;Mischzinssatz'!$B$3/100*0.035)</f>
        <v>0</v>
      </c>
      <c r="T34" s="354">
        <f t="shared" si="3"/>
        <v>0</v>
      </c>
      <c r="U34" s="355"/>
    </row>
    <row r="35" spans="1:21" s="192" customFormat="1" x14ac:dyDescent="0.2">
      <c r="A35" s="419">
        <f t="shared" si="0"/>
        <v>32</v>
      </c>
      <c r="B35" s="352"/>
      <c r="C35" s="353"/>
      <c r="D35" s="353"/>
      <c r="E35" s="528"/>
      <c r="F35" s="528"/>
      <c r="G35" s="521"/>
      <c r="H35" s="521"/>
      <c r="I35" s="351" t="s">
        <v>215</v>
      </c>
      <c r="J35" s="425" t="str">
        <f>VLOOKUP(I35,Anlagengruppen!$B$4:$D$41,2,)</f>
        <v>n.n.</v>
      </c>
      <c r="K35" s="425">
        <f>IF(ISERROR(IF(J35-('A. Allgemeine Informationen'!$B$10-E35)&gt;J35,"FEHLER",J35-('A. Allgemeine Informationen'!$B$10-E35))),0,IF(J35-('A. Allgemeine Informationen'!$B$10-E35)&gt;J35,"FEHLER",J35-('A. Allgemeine Informationen'!$B$10-E35)))</f>
        <v>0</v>
      </c>
      <c r="L35" s="354">
        <f>IF($E35='A. Allgemeine Informationen'!$B$10,0,N35*K35)</f>
        <v>0</v>
      </c>
      <c r="M35" s="354">
        <f>IF($E35='A. Allgemeine Informationen'!$B$10,C35-N35,L35-N35)</f>
        <v>0</v>
      </c>
      <c r="N35" s="354">
        <f t="shared" si="1"/>
        <v>0</v>
      </c>
      <c r="O35" s="354">
        <f>IF(ISERROR(IF($E35='A. Allgemeine Informationen'!$B$10,0,Q35*(20-(J35-K35)))),0,IF($E35='A. Allgemeine Informationen'!$B$10,0,Q35*(20-(J35-K35))))</f>
        <v>0</v>
      </c>
      <c r="P35" s="354">
        <f>IF($E35='A. Allgemeine Informationen'!$B$10,D35-Q35,O35-Q35)</f>
        <v>0</v>
      </c>
      <c r="Q35" s="354">
        <f t="shared" si="2"/>
        <v>0</v>
      </c>
      <c r="R35" s="354">
        <f>IF(ISERROR(AVERAGE(L35+O35,M35+P35)*'D. Gewerbesteuer&amp;Mischzinssatz'!$H$9/100),0,AVERAGE(L35+O35,M35+P35)*'D. Gewerbesteuer&amp;Mischzinssatz'!$H$9/100)</f>
        <v>0</v>
      </c>
      <c r="S35" s="354">
        <f>IF(ISERROR(R35*'D. Gewerbesteuer&amp;Mischzinssatz'!$B$3/100*0.035),0,R35*'D. Gewerbesteuer&amp;Mischzinssatz'!$B$3/100*0.035)</f>
        <v>0</v>
      </c>
      <c r="T35" s="354">
        <f t="shared" si="3"/>
        <v>0</v>
      </c>
      <c r="U35" s="355"/>
    </row>
    <row r="36" spans="1:21" s="192" customFormat="1" x14ac:dyDescent="0.2">
      <c r="A36" s="419">
        <f t="shared" si="0"/>
        <v>33</v>
      </c>
      <c r="B36" s="352"/>
      <c r="C36" s="353"/>
      <c r="D36" s="353"/>
      <c r="E36" s="528"/>
      <c r="F36" s="528"/>
      <c r="G36" s="521"/>
      <c r="H36" s="521"/>
      <c r="I36" s="351" t="s">
        <v>215</v>
      </c>
      <c r="J36" s="425" t="str">
        <f>VLOOKUP(I36,Anlagengruppen!$B$4:$D$41,2,)</f>
        <v>n.n.</v>
      </c>
      <c r="K36" s="425">
        <f>IF(ISERROR(IF(J36-('A. Allgemeine Informationen'!$B$10-E36)&gt;J36,"FEHLER",J36-('A. Allgemeine Informationen'!$B$10-E36))),0,IF(J36-('A. Allgemeine Informationen'!$B$10-E36)&gt;J36,"FEHLER",J36-('A. Allgemeine Informationen'!$B$10-E36)))</f>
        <v>0</v>
      </c>
      <c r="L36" s="354">
        <f>IF($E36='A. Allgemeine Informationen'!$B$10,0,N36*K36)</f>
        <v>0</v>
      </c>
      <c r="M36" s="354">
        <f>IF($E36='A. Allgemeine Informationen'!$B$10,C36-N36,L36-N36)</f>
        <v>0</v>
      </c>
      <c r="N36" s="354">
        <f t="shared" si="1"/>
        <v>0</v>
      </c>
      <c r="O36" s="354">
        <f>IF(ISERROR(IF($E36='A. Allgemeine Informationen'!$B$10,0,Q36*(20-(J36-K36)))),0,IF($E36='A. Allgemeine Informationen'!$B$10,0,Q36*(20-(J36-K36))))</f>
        <v>0</v>
      </c>
      <c r="P36" s="354">
        <f>IF($E36='A. Allgemeine Informationen'!$B$10,D36-Q36,O36-Q36)</f>
        <v>0</v>
      </c>
      <c r="Q36" s="354">
        <f t="shared" si="2"/>
        <v>0</v>
      </c>
      <c r="R36" s="354">
        <f>IF(ISERROR(AVERAGE(L36+O36,M36+P36)*'D. Gewerbesteuer&amp;Mischzinssatz'!$H$9/100),0,AVERAGE(L36+O36,M36+P36)*'D. Gewerbesteuer&amp;Mischzinssatz'!$H$9/100)</f>
        <v>0</v>
      </c>
      <c r="S36" s="354">
        <f>IF(ISERROR(R36*'D. Gewerbesteuer&amp;Mischzinssatz'!$B$3/100*0.035),0,R36*'D. Gewerbesteuer&amp;Mischzinssatz'!$B$3/100*0.035)</f>
        <v>0</v>
      </c>
      <c r="T36" s="354">
        <f t="shared" si="3"/>
        <v>0</v>
      </c>
      <c r="U36" s="355"/>
    </row>
    <row r="37" spans="1:21" s="192" customFormat="1" x14ac:dyDescent="0.2">
      <c r="A37" s="419">
        <f t="shared" si="0"/>
        <v>34</v>
      </c>
      <c r="B37" s="352"/>
      <c r="C37" s="353"/>
      <c r="D37" s="353"/>
      <c r="E37" s="528"/>
      <c r="F37" s="528"/>
      <c r="G37" s="521"/>
      <c r="H37" s="521"/>
      <c r="I37" s="351" t="s">
        <v>215</v>
      </c>
      <c r="J37" s="425" t="str">
        <f>VLOOKUP(I37,Anlagengruppen!$B$4:$D$41,2,)</f>
        <v>n.n.</v>
      </c>
      <c r="K37" s="425">
        <f>IF(ISERROR(IF(J37-('A. Allgemeine Informationen'!$B$10-E37)&gt;J37,"FEHLER",J37-('A. Allgemeine Informationen'!$B$10-E37))),0,IF(J37-('A. Allgemeine Informationen'!$B$10-E37)&gt;J37,"FEHLER",J37-('A. Allgemeine Informationen'!$B$10-E37)))</f>
        <v>0</v>
      </c>
      <c r="L37" s="354">
        <f>IF($E37='A. Allgemeine Informationen'!$B$10,0,N37*K37)</f>
        <v>0</v>
      </c>
      <c r="M37" s="354">
        <f>IF($E37='A. Allgemeine Informationen'!$B$10,C37-N37,L37-N37)</f>
        <v>0</v>
      </c>
      <c r="N37" s="354">
        <f t="shared" si="1"/>
        <v>0</v>
      </c>
      <c r="O37" s="354">
        <f>IF(ISERROR(IF($E37='A. Allgemeine Informationen'!$B$10,0,Q37*(20-(J37-K37)))),0,IF($E37='A. Allgemeine Informationen'!$B$10,0,Q37*(20-(J37-K37))))</f>
        <v>0</v>
      </c>
      <c r="P37" s="354">
        <f>IF($E37='A. Allgemeine Informationen'!$B$10,D37-Q37,O37-Q37)</f>
        <v>0</v>
      </c>
      <c r="Q37" s="354">
        <f t="shared" si="2"/>
        <v>0</v>
      </c>
      <c r="R37" s="354">
        <f>IF(ISERROR(AVERAGE(L37+O37,M37+P37)*'D. Gewerbesteuer&amp;Mischzinssatz'!$H$9/100),0,AVERAGE(L37+O37,M37+P37)*'D. Gewerbesteuer&amp;Mischzinssatz'!$H$9/100)</f>
        <v>0</v>
      </c>
      <c r="S37" s="354">
        <f>IF(ISERROR(R37*'D. Gewerbesteuer&amp;Mischzinssatz'!$B$3/100*0.035),0,R37*'D. Gewerbesteuer&amp;Mischzinssatz'!$B$3/100*0.035)</f>
        <v>0</v>
      </c>
      <c r="T37" s="354">
        <f t="shared" si="3"/>
        <v>0</v>
      </c>
      <c r="U37" s="355"/>
    </row>
    <row r="38" spans="1:21" s="192" customFormat="1" x14ac:dyDescent="0.2">
      <c r="A38" s="419">
        <f t="shared" si="0"/>
        <v>35</v>
      </c>
      <c r="B38" s="352"/>
      <c r="C38" s="353"/>
      <c r="D38" s="353"/>
      <c r="E38" s="528"/>
      <c r="F38" s="528"/>
      <c r="G38" s="521"/>
      <c r="H38" s="521"/>
      <c r="I38" s="351" t="s">
        <v>215</v>
      </c>
      <c r="J38" s="425" t="str">
        <f>VLOOKUP(I38,Anlagengruppen!$B$4:$D$41,2,)</f>
        <v>n.n.</v>
      </c>
      <c r="K38" s="425">
        <f>IF(ISERROR(IF(J38-('A. Allgemeine Informationen'!$B$10-E38)&gt;J38,"FEHLER",J38-('A. Allgemeine Informationen'!$B$10-E38))),0,IF(J38-('A. Allgemeine Informationen'!$B$10-E38)&gt;J38,"FEHLER",J38-('A. Allgemeine Informationen'!$B$10-E38)))</f>
        <v>0</v>
      </c>
      <c r="L38" s="354">
        <f>IF($E38='A. Allgemeine Informationen'!$B$10,0,N38*K38)</f>
        <v>0</v>
      </c>
      <c r="M38" s="354">
        <f>IF($E38='A. Allgemeine Informationen'!$B$10,C38-N38,L38-N38)</f>
        <v>0</v>
      </c>
      <c r="N38" s="354">
        <f t="shared" si="1"/>
        <v>0</v>
      </c>
      <c r="O38" s="354">
        <f>IF(ISERROR(IF($E38='A. Allgemeine Informationen'!$B$10,0,Q38*(20-(J38-K38)))),0,IF($E38='A. Allgemeine Informationen'!$B$10,0,Q38*(20-(J38-K38))))</f>
        <v>0</v>
      </c>
      <c r="P38" s="354">
        <f>IF($E38='A. Allgemeine Informationen'!$B$10,D38-Q38,O38-Q38)</f>
        <v>0</v>
      </c>
      <c r="Q38" s="354">
        <f t="shared" si="2"/>
        <v>0</v>
      </c>
      <c r="R38" s="354">
        <f>IF(ISERROR(AVERAGE(L38+O38,M38+P38)*'D. Gewerbesteuer&amp;Mischzinssatz'!$H$9/100),0,AVERAGE(L38+O38,M38+P38)*'D. Gewerbesteuer&amp;Mischzinssatz'!$H$9/100)</f>
        <v>0</v>
      </c>
      <c r="S38" s="354">
        <f>IF(ISERROR(R38*'D. Gewerbesteuer&amp;Mischzinssatz'!$B$3/100*0.035),0,R38*'D. Gewerbesteuer&amp;Mischzinssatz'!$B$3/100*0.035)</f>
        <v>0</v>
      </c>
      <c r="T38" s="354">
        <f t="shared" si="3"/>
        <v>0</v>
      </c>
      <c r="U38" s="355"/>
    </row>
    <row r="39" spans="1:21" s="192" customFormat="1" x14ac:dyDescent="0.2">
      <c r="A39" s="419">
        <f t="shared" si="0"/>
        <v>36</v>
      </c>
      <c r="B39" s="352"/>
      <c r="C39" s="353"/>
      <c r="D39" s="353"/>
      <c r="E39" s="528"/>
      <c r="F39" s="528"/>
      <c r="G39" s="521"/>
      <c r="H39" s="521"/>
      <c r="I39" s="351" t="s">
        <v>215</v>
      </c>
      <c r="J39" s="425" t="str">
        <f>VLOOKUP(I39,Anlagengruppen!$B$4:$D$41,2,)</f>
        <v>n.n.</v>
      </c>
      <c r="K39" s="425">
        <f>IF(ISERROR(IF(J39-('A. Allgemeine Informationen'!$B$10-E39)&gt;J39,"FEHLER",J39-('A. Allgemeine Informationen'!$B$10-E39))),0,IF(J39-('A. Allgemeine Informationen'!$B$10-E39)&gt;J39,"FEHLER",J39-('A. Allgemeine Informationen'!$B$10-E39)))</f>
        <v>0</v>
      </c>
      <c r="L39" s="354">
        <f>IF($E39='A. Allgemeine Informationen'!$B$10,0,N39*K39)</f>
        <v>0</v>
      </c>
      <c r="M39" s="354">
        <f>IF($E39='A. Allgemeine Informationen'!$B$10,C39-N39,L39-N39)</f>
        <v>0</v>
      </c>
      <c r="N39" s="354">
        <f t="shared" si="1"/>
        <v>0</v>
      </c>
      <c r="O39" s="354">
        <f>IF(ISERROR(IF($E39='A. Allgemeine Informationen'!$B$10,0,Q39*(20-(J39-K39)))),0,IF($E39='A. Allgemeine Informationen'!$B$10,0,Q39*(20-(J39-K39))))</f>
        <v>0</v>
      </c>
      <c r="P39" s="354">
        <f>IF($E39='A. Allgemeine Informationen'!$B$10,D39-Q39,O39-Q39)</f>
        <v>0</v>
      </c>
      <c r="Q39" s="354">
        <f t="shared" si="2"/>
        <v>0</v>
      </c>
      <c r="R39" s="354">
        <f>IF(ISERROR(AVERAGE(L39+O39,M39+P39)*'D. Gewerbesteuer&amp;Mischzinssatz'!$H$9/100),0,AVERAGE(L39+O39,M39+P39)*'D. Gewerbesteuer&amp;Mischzinssatz'!$H$9/100)</f>
        <v>0</v>
      </c>
      <c r="S39" s="354">
        <f>IF(ISERROR(R39*'D. Gewerbesteuer&amp;Mischzinssatz'!$B$3/100*0.035),0,R39*'D. Gewerbesteuer&amp;Mischzinssatz'!$B$3/100*0.035)</f>
        <v>0</v>
      </c>
      <c r="T39" s="354">
        <f t="shared" si="3"/>
        <v>0</v>
      </c>
      <c r="U39" s="355"/>
    </row>
    <row r="40" spans="1:21" s="192" customFormat="1" x14ac:dyDescent="0.2">
      <c r="A40" s="419">
        <f t="shared" si="0"/>
        <v>37</v>
      </c>
      <c r="B40" s="352"/>
      <c r="C40" s="353"/>
      <c r="D40" s="353"/>
      <c r="E40" s="528"/>
      <c r="F40" s="528"/>
      <c r="G40" s="521"/>
      <c r="H40" s="521"/>
      <c r="I40" s="351" t="s">
        <v>215</v>
      </c>
      <c r="J40" s="425" t="str">
        <f>VLOOKUP(I40,Anlagengruppen!$B$4:$D$41,2,)</f>
        <v>n.n.</v>
      </c>
      <c r="K40" s="425">
        <f>IF(ISERROR(IF(J40-('A. Allgemeine Informationen'!$B$10-E40)&gt;J40,"FEHLER",J40-('A. Allgemeine Informationen'!$B$10-E40))),0,IF(J40-('A. Allgemeine Informationen'!$B$10-E40)&gt;J40,"FEHLER",J40-('A. Allgemeine Informationen'!$B$10-E40)))</f>
        <v>0</v>
      </c>
      <c r="L40" s="354">
        <f>IF($E40='A. Allgemeine Informationen'!$B$10,0,N40*K40)</f>
        <v>0</v>
      </c>
      <c r="M40" s="354">
        <f>IF($E40='A. Allgemeine Informationen'!$B$10,C40-N40,L40-N40)</f>
        <v>0</v>
      </c>
      <c r="N40" s="354">
        <f t="shared" si="1"/>
        <v>0</v>
      </c>
      <c r="O40" s="354">
        <f>IF(ISERROR(IF($E40='A. Allgemeine Informationen'!$B$10,0,Q40*(20-(J40-K40)))),0,IF($E40='A. Allgemeine Informationen'!$B$10,0,Q40*(20-(J40-K40))))</f>
        <v>0</v>
      </c>
      <c r="P40" s="354">
        <f>IF($E40='A. Allgemeine Informationen'!$B$10,D40-Q40,O40-Q40)</f>
        <v>0</v>
      </c>
      <c r="Q40" s="354">
        <f t="shared" si="2"/>
        <v>0</v>
      </c>
      <c r="R40" s="354">
        <f>IF(ISERROR(AVERAGE(L40+O40,M40+P40)*'D. Gewerbesteuer&amp;Mischzinssatz'!$H$9/100),0,AVERAGE(L40+O40,M40+P40)*'D. Gewerbesteuer&amp;Mischzinssatz'!$H$9/100)</f>
        <v>0</v>
      </c>
      <c r="S40" s="354">
        <f>IF(ISERROR(R40*'D. Gewerbesteuer&amp;Mischzinssatz'!$B$3/100*0.035),0,R40*'D. Gewerbesteuer&amp;Mischzinssatz'!$B$3/100*0.035)</f>
        <v>0</v>
      </c>
      <c r="T40" s="354">
        <f t="shared" si="3"/>
        <v>0</v>
      </c>
      <c r="U40" s="355"/>
    </row>
    <row r="41" spans="1:21" s="192" customFormat="1" x14ac:dyDescent="0.2">
      <c r="A41" s="419">
        <f t="shared" si="0"/>
        <v>38</v>
      </c>
      <c r="B41" s="352"/>
      <c r="C41" s="353"/>
      <c r="D41" s="353"/>
      <c r="E41" s="528"/>
      <c r="F41" s="528"/>
      <c r="G41" s="521"/>
      <c r="H41" s="521"/>
      <c r="I41" s="351" t="s">
        <v>215</v>
      </c>
      <c r="J41" s="425" t="str">
        <f>VLOOKUP(I41,Anlagengruppen!$B$4:$D$41,2,)</f>
        <v>n.n.</v>
      </c>
      <c r="K41" s="425">
        <f>IF(ISERROR(IF(J41-('A. Allgemeine Informationen'!$B$10-E41)&gt;J41,"FEHLER",J41-('A. Allgemeine Informationen'!$B$10-E41))),0,IF(J41-('A. Allgemeine Informationen'!$B$10-E41)&gt;J41,"FEHLER",J41-('A. Allgemeine Informationen'!$B$10-E41)))</f>
        <v>0</v>
      </c>
      <c r="L41" s="354">
        <f>IF($E41='A. Allgemeine Informationen'!$B$10,0,N41*K41)</f>
        <v>0</v>
      </c>
      <c r="M41" s="354">
        <f>IF($E41='A. Allgemeine Informationen'!$B$10,C41-N41,L41-N41)</f>
        <v>0</v>
      </c>
      <c r="N41" s="354">
        <f t="shared" si="1"/>
        <v>0</v>
      </c>
      <c r="O41" s="354">
        <f>IF(ISERROR(IF($E41='A. Allgemeine Informationen'!$B$10,0,Q41*(20-(J41-K41)))),0,IF($E41='A. Allgemeine Informationen'!$B$10,0,Q41*(20-(J41-K41))))</f>
        <v>0</v>
      </c>
      <c r="P41" s="354">
        <f>IF($E41='A. Allgemeine Informationen'!$B$10,D41-Q41,O41-Q41)</f>
        <v>0</v>
      </c>
      <c r="Q41" s="354">
        <f t="shared" si="2"/>
        <v>0</v>
      </c>
      <c r="R41" s="354">
        <f>IF(ISERROR(AVERAGE(L41+O41,M41+P41)*'D. Gewerbesteuer&amp;Mischzinssatz'!$H$9/100),0,AVERAGE(L41+O41,M41+P41)*'D. Gewerbesteuer&amp;Mischzinssatz'!$H$9/100)</f>
        <v>0</v>
      </c>
      <c r="S41" s="354">
        <f>IF(ISERROR(R41*'D. Gewerbesteuer&amp;Mischzinssatz'!$B$3/100*0.035),0,R41*'D. Gewerbesteuer&amp;Mischzinssatz'!$B$3/100*0.035)</f>
        <v>0</v>
      </c>
      <c r="T41" s="354">
        <f t="shared" si="3"/>
        <v>0</v>
      </c>
      <c r="U41" s="355"/>
    </row>
    <row r="42" spans="1:21" s="192" customFormat="1" x14ac:dyDescent="0.2">
      <c r="A42" s="419">
        <f t="shared" si="0"/>
        <v>39</v>
      </c>
      <c r="B42" s="352"/>
      <c r="C42" s="353"/>
      <c r="D42" s="353"/>
      <c r="E42" s="528"/>
      <c r="F42" s="528"/>
      <c r="G42" s="521"/>
      <c r="H42" s="521"/>
      <c r="I42" s="351" t="s">
        <v>215</v>
      </c>
      <c r="J42" s="425" t="str">
        <f>VLOOKUP(I42,Anlagengruppen!$B$4:$D$41,2,)</f>
        <v>n.n.</v>
      </c>
      <c r="K42" s="425">
        <f>IF(ISERROR(IF(J42-('A. Allgemeine Informationen'!$B$10-E42)&gt;J42,"FEHLER",J42-('A. Allgemeine Informationen'!$B$10-E42))),0,IF(J42-('A. Allgemeine Informationen'!$B$10-E42)&gt;J42,"FEHLER",J42-('A. Allgemeine Informationen'!$B$10-E42)))</f>
        <v>0</v>
      </c>
      <c r="L42" s="354">
        <f>IF($E42='A. Allgemeine Informationen'!$B$10,0,N42*K42)</f>
        <v>0</v>
      </c>
      <c r="M42" s="354">
        <f>IF($E42='A. Allgemeine Informationen'!$B$10,C42-N42,L42-N42)</f>
        <v>0</v>
      </c>
      <c r="N42" s="354">
        <f t="shared" si="1"/>
        <v>0</v>
      </c>
      <c r="O42" s="354">
        <f>IF(ISERROR(IF($E42='A. Allgemeine Informationen'!$B$10,0,Q42*(20-(J42-K42)))),0,IF($E42='A. Allgemeine Informationen'!$B$10,0,Q42*(20-(J42-K42))))</f>
        <v>0</v>
      </c>
      <c r="P42" s="354">
        <f>IF($E42='A. Allgemeine Informationen'!$B$10,D42-Q42,O42-Q42)</f>
        <v>0</v>
      </c>
      <c r="Q42" s="354">
        <f t="shared" si="2"/>
        <v>0</v>
      </c>
      <c r="R42" s="354">
        <f>IF(ISERROR(AVERAGE(L42+O42,M42+P42)*'D. Gewerbesteuer&amp;Mischzinssatz'!$H$9/100),0,AVERAGE(L42+O42,M42+P42)*'D. Gewerbesteuer&amp;Mischzinssatz'!$H$9/100)</f>
        <v>0</v>
      </c>
      <c r="S42" s="354">
        <f>IF(ISERROR(R42*'D. Gewerbesteuer&amp;Mischzinssatz'!$B$3/100*0.035),0,R42*'D. Gewerbesteuer&amp;Mischzinssatz'!$B$3/100*0.035)</f>
        <v>0</v>
      </c>
      <c r="T42" s="354">
        <f t="shared" si="3"/>
        <v>0</v>
      </c>
      <c r="U42" s="355"/>
    </row>
    <row r="43" spans="1:21" s="192" customFormat="1" x14ac:dyDescent="0.2">
      <c r="A43" s="419">
        <f t="shared" si="0"/>
        <v>40</v>
      </c>
      <c r="B43" s="352"/>
      <c r="C43" s="353"/>
      <c r="D43" s="353"/>
      <c r="E43" s="528"/>
      <c r="F43" s="528"/>
      <c r="G43" s="521"/>
      <c r="H43" s="521"/>
      <c r="I43" s="351" t="s">
        <v>215</v>
      </c>
      <c r="J43" s="425" t="str">
        <f>VLOOKUP(I43,Anlagengruppen!$B$4:$D$41,2,)</f>
        <v>n.n.</v>
      </c>
      <c r="K43" s="425">
        <f>IF(ISERROR(IF(J43-('A. Allgemeine Informationen'!$B$10-E43)&gt;J43,"FEHLER",J43-('A. Allgemeine Informationen'!$B$10-E43))),0,IF(J43-('A. Allgemeine Informationen'!$B$10-E43)&gt;J43,"FEHLER",J43-('A. Allgemeine Informationen'!$B$10-E43)))</f>
        <v>0</v>
      </c>
      <c r="L43" s="354">
        <f>IF($E43='A. Allgemeine Informationen'!$B$10,0,N43*K43)</f>
        <v>0</v>
      </c>
      <c r="M43" s="354">
        <f>IF($E43='A. Allgemeine Informationen'!$B$10,C43-N43,L43-N43)</f>
        <v>0</v>
      </c>
      <c r="N43" s="354">
        <f t="shared" si="1"/>
        <v>0</v>
      </c>
      <c r="O43" s="354">
        <f>IF(ISERROR(IF($E43='A. Allgemeine Informationen'!$B$10,0,Q43*(20-(J43-K43)))),0,IF($E43='A. Allgemeine Informationen'!$B$10,0,Q43*(20-(J43-K43))))</f>
        <v>0</v>
      </c>
      <c r="P43" s="354">
        <f>IF($E43='A. Allgemeine Informationen'!$B$10,D43-Q43,O43-Q43)</f>
        <v>0</v>
      </c>
      <c r="Q43" s="354">
        <f t="shared" si="2"/>
        <v>0</v>
      </c>
      <c r="R43" s="354">
        <f>IF(ISERROR(AVERAGE(L43+O43,M43+P43)*'D. Gewerbesteuer&amp;Mischzinssatz'!$H$9/100),0,AVERAGE(L43+O43,M43+P43)*'D. Gewerbesteuer&amp;Mischzinssatz'!$H$9/100)</f>
        <v>0</v>
      </c>
      <c r="S43" s="354">
        <f>IF(ISERROR(R43*'D. Gewerbesteuer&amp;Mischzinssatz'!$B$3/100*0.035),0,R43*'D. Gewerbesteuer&amp;Mischzinssatz'!$B$3/100*0.035)</f>
        <v>0</v>
      </c>
      <c r="T43" s="354">
        <f t="shared" si="3"/>
        <v>0</v>
      </c>
      <c r="U43" s="355"/>
    </row>
    <row r="44" spans="1:21" s="192" customFormat="1" x14ac:dyDescent="0.2">
      <c r="A44" s="419">
        <f t="shared" si="0"/>
        <v>41</v>
      </c>
      <c r="B44" s="352"/>
      <c r="C44" s="353"/>
      <c r="D44" s="353"/>
      <c r="E44" s="528"/>
      <c r="F44" s="528"/>
      <c r="G44" s="521"/>
      <c r="H44" s="521"/>
      <c r="I44" s="351" t="s">
        <v>215</v>
      </c>
      <c r="J44" s="425" t="str">
        <f>VLOOKUP(I44,Anlagengruppen!$B$4:$D$41,2,)</f>
        <v>n.n.</v>
      </c>
      <c r="K44" s="425">
        <f>IF(ISERROR(IF(J44-('A. Allgemeine Informationen'!$B$10-E44)&gt;J44,"FEHLER",J44-('A. Allgemeine Informationen'!$B$10-E44))),0,IF(J44-('A. Allgemeine Informationen'!$B$10-E44)&gt;J44,"FEHLER",J44-('A. Allgemeine Informationen'!$B$10-E44)))</f>
        <v>0</v>
      </c>
      <c r="L44" s="354">
        <f>IF($E44='A. Allgemeine Informationen'!$B$10,0,N44*K44)</f>
        <v>0</v>
      </c>
      <c r="M44" s="354">
        <f>IF($E44='A. Allgemeine Informationen'!$B$10,C44-N44,L44-N44)</f>
        <v>0</v>
      </c>
      <c r="N44" s="354">
        <f t="shared" si="1"/>
        <v>0</v>
      </c>
      <c r="O44" s="354">
        <f>IF(ISERROR(IF($E44='A. Allgemeine Informationen'!$B$10,0,Q44*(20-(J44-K44)))),0,IF($E44='A. Allgemeine Informationen'!$B$10,0,Q44*(20-(J44-K44))))</f>
        <v>0</v>
      </c>
      <c r="P44" s="354">
        <f>IF($E44='A. Allgemeine Informationen'!$B$10,D44-Q44,O44-Q44)</f>
        <v>0</v>
      </c>
      <c r="Q44" s="354">
        <f t="shared" si="2"/>
        <v>0</v>
      </c>
      <c r="R44" s="354">
        <f>IF(ISERROR(AVERAGE(L44+O44,M44+P44)*'D. Gewerbesteuer&amp;Mischzinssatz'!$H$9/100),0,AVERAGE(L44+O44,M44+P44)*'D. Gewerbesteuer&amp;Mischzinssatz'!$H$9/100)</f>
        <v>0</v>
      </c>
      <c r="S44" s="354">
        <f>IF(ISERROR(R44*'D. Gewerbesteuer&amp;Mischzinssatz'!$B$3/100*0.035),0,R44*'D. Gewerbesteuer&amp;Mischzinssatz'!$B$3/100*0.035)</f>
        <v>0</v>
      </c>
      <c r="T44" s="354">
        <f t="shared" si="3"/>
        <v>0</v>
      </c>
      <c r="U44" s="355"/>
    </row>
    <row r="45" spans="1:21" s="192" customFormat="1" x14ac:dyDescent="0.2">
      <c r="A45" s="419">
        <f t="shared" si="0"/>
        <v>42</v>
      </c>
      <c r="B45" s="352"/>
      <c r="C45" s="353"/>
      <c r="D45" s="353"/>
      <c r="E45" s="528"/>
      <c r="F45" s="528"/>
      <c r="G45" s="521"/>
      <c r="H45" s="521"/>
      <c r="I45" s="351" t="s">
        <v>215</v>
      </c>
      <c r="J45" s="425" t="str">
        <f>VLOOKUP(I45,Anlagengruppen!$B$4:$D$41,2,)</f>
        <v>n.n.</v>
      </c>
      <c r="K45" s="425">
        <f>IF(ISERROR(IF(J45-('A. Allgemeine Informationen'!$B$10-E45)&gt;J45,"FEHLER",J45-('A. Allgemeine Informationen'!$B$10-E45))),0,IF(J45-('A. Allgemeine Informationen'!$B$10-E45)&gt;J45,"FEHLER",J45-('A. Allgemeine Informationen'!$B$10-E45)))</f>
        <v>0</v>
      </c>
      <c r="L45" s="354">
        <f>IF($E45='A. Allgemeine Informationen'!$B$10,0,N45*K45)</f>
        <v>0</v>
      </c>
      <c r="M45" s="354">
        <f>IF($E45='A. Allgemeine Informationen'!$B$10,C45-N45,L45-N45)</f>
        <v>0</v>
      </c>
      <c r="N45" s="354">
        <f t="shared" si="1"/>
        <v>0</v>
      </c>
      <c r="O45" s="354">
        <f>IF(ISERROR(IF($E45='A. Allgemeine Informationen'!$B$10,0,Q45*(20-(J45-K45)))),0,IF($E45='A. Allgemeine Informationen'!$B$10,0,Q45*(20-(J45-K45))))</f>
        <v>0</v>
      </c>
      <c r="P45" s="354">
        <f>IF($E45='A. Allgemeine Informationen'!$B$10,D45-Q45,O45-Q45)</f>
        <v>0</v>
      </c>
      <c r="Q45" s="354">
        <f t="shared" si="2"/>
        <v>0</v>
      </c>
      <c r="R45" s="354">
        <f>IF(ISERROR(AVERAGE(L45+O45,M45+P45)*'D. Gewerbesteuer&amp;Mischzinssatz'!$H$9/100),0,AVERAGE(L45+O45,M45+P45)*'D. Gewerbesteuer&amp;Mischzinssatz'!$H$9/100)</f>
        <v>0</v>
      </c>
      <c r="S45" s="354">
        <f>IF(ISERROR(R45*'D. Gewerbesteuer&amp;Mischzinssatz'!$B$3/100*0.035),0,R45*'D. Gewerbesteuer&amp;Mischzinssatz'!$B$3/100*0.035)</f>
        <v>0</v>
      </c>
      <c r="T45" s="354">
        <f t="shared" si="3"/>
        <v>0</v>
      </c>
      <c r="U45" s="355"/>
    </row>
    <row r="46" spans="1:21" s="192" customFormat="1" x14ac:dyDescent="0.2">
      <c r="A46" s="419">
        <f t="shared" si="0"/>
        <v>43</v>
      </c>
      <c r="B46" s="352"/>
      <c r="C46" s="353"/>
      <c r="D46" s="353"/>
      <c r="E46" s="528"/>
      <c r="F46" s="528"/>
      <c r="G46" s="521"/>
      <c r="H46" s="521"/>
      <c r="I46" s="351" t="s">
        <v>215</v>
      </c>
      <c r="J46" s="425" t="str">
        <f>VLOOKUP(I46,Anlagengruppen!$B$4:$D$41,2,)</f>
        <v>n.n.</v>
      </c>
      <c r="K46" s="425">
        <f>IF(ISERROR(IF(J46-('A. Allgemeine Informationen'!$B$10-E46)&gt;J46,"FEHLER",J46-('A. Allgemeine Informationen'!$B$10-E46))),0,IF(J46-('A. Allgemeine Informationen'!$B$10-E46)&gt;J46,"FEHLER",J46-('A. Allgemeine Informationen'!$B$10-E46)))</f>
        <v>0</v>
      </c>
      <c r="L46" s="354">
        <f>IF($E46='A. Allgemeine Informationen'!$B$10,0,N46*K46)</f>
        <v>0</v>
      </c>
      <c r="M46" s="354">
        <f>IF($E46='A. Allgemeine Informationen'!$B$10,C46-N46,L46-N46)</f>
        <v>0</v>
      </c>
      <c r="N46" s="354">
        <f t="shared" si="1"/>
        <v>0</v>
      </c>
      <c r="O46" s="354">
        <f>IF(ISERROR(IF($E46='A. Allgemeine Informationen'!$B$10,0,Q46*(20-(J46-K46)))),0,IF($E46='A. Allgemeine Informationen'!$B$10,0,Q46*(20-(J46-K46))))</f>
        <v>0</v>
      </c>
      <c r="P46" s="354">
        <f>IF($E46='A. Allgemeine Informationen'!$B$10,D46-Q46,O46-Q46)</f>
        <v>0</v>
      </c>
      <c r="Q46" s="354">
        <f t="shared" si="2"/>
        <v>0</v>
      </c>
      <c r="R46" s="354">
        <f>IF(ISERROR(AVERAGE(L46+O46,M46+P46)*'D. Gewerbesteuer&amp;Mischzinssatz'!$H$9/100),0,AVERAGE(L46+O46,M46+P46)*'D. Gewerbesteuer&amp;Mischzinssatz'!$H$9/100)</f>
        <v>0</v>
      </c>
      <c r="S46" s="354">
        <f>IF(ISERROR(R46*'D. Gewerbesteuer&amp;Mischzinssatz'!$B$3/100*0.035),0,R46*'D. Gewerbesteuer&amp;Mischzinssatz'!$B$3/100*0.035)</f>
        <v>0</v>
      </c>
      <c r="T46" s="354">
        <f t="shared" si="3"/>
        <v>0</v>
      </c>
      <c r="U46" s="355"/>
    </row>
    <row r="47" spans="1:21" s="192" customFormat="1" x14ac:dyDescent="0.2">
      <c r="A47" s="419">
        <f t="shared" si="0"/>
        <v>44</v>
      </c>
      <c r="B47" s="352"/>
      <c r="C47" s="353"/>
      <c r="D47" s="353"/>
      <c r="E47" s="528"/>
      <c r="F47" s="528"/>
      <c r="G47" s="521"/>
      <c r="H47" s="521"/>
      <c r="I47" s="351" t="s">
        <v>215</v>
      </c>
      <c r="J47" s="425" t="str">
        <f>VLOOKUP(I47,Anlagengruppen!$B$4:$D$41,2,)</f>
        <v>n.n.</v>
      </c>
      <c r="K47" s="425">
        <f>IF(ISERROR(IF(J47-('A. Allgemeine Informationen'!$B$10-E47)&gt;J47,"FEHLER",J47-('A. Allgemeine Informationen'!$B$10-E47))),0,IF(J47-('A. Allgemeine Informationen'!$B$10-E47)&gt;J47,"FEHLER",J47-('A. Allgemeine Informationen'!$B$10-E47)))</f>
        <v>0</v>
      </c>
      <c r="L47" s="354">
        <f>IF($E47='A. Allgemeine Informationen'!$B$10,0,N47*K47)</f>
        <v>0</v>
      </c>
      <c r="M47" s="354">
        <f>IF($E47='A. Allgemeine Informationen'!$B$10,C47-N47,L47-N47)</f>
        <v>0</v>
      </c>
      <c r="N47" s="354">
        <f t="shared" si="1"/>
        <v>0</v>
      </c>
      <c r="O47" s="354">
        <f>IF(ISERROR(IF($E47='A. Allgemeine Informationen'!$B$10,0,Q47*(20-(J47-K47)))),0,IF($E47='A. Allgemeine Informationen'!$B$10,0,Q47*(20-(J47-K47))))</f>
        <v>0</v>
      </c>
      <c r="P47" s="354">
        <f>IF($E47='A. Allgemeine Informationen'!$B$10,D47-Q47,O47-Q47)</f>
        <v>0</v>
      </c>
      <c r="Q47" s="354">
        <f t="shared" si="2"/>
        <v>0</v>
      </c>
      <c r="R47" s="354">
        <f>IF(ISERROR(AVERAGE(L47+O47,M47+P47)*'D. Gewerbesteuer&amp;Mischzinssatz'!$H$9/100),0,AVERAGE(L47+O47,M47+P47)*'D. Gewerbesteuer&amp;Mischzinssatz'!$H$9/100)</f>
        <v>0</v>
      </c>
      <c r="S47" s="354">
        <f>IF(ISERROR(R47*'D. Gewerbesteuer&amp;Mischzinssatz'!$B$3/100*0.035),0,R47*'D. Gewerbesteuer&amp;Mischzinssatz'!$B$3/100*0.035)</f>
        <v>0</v>
      </c>
      <c r="T47" s="354">
        <f t="shared" si="3"/>
        <v>0</v>
      </c>
      <c r="U47" s="355"/>
    </row>
    <row r="48" spans="1:21" s="192" customFormat="1" x14ac:dyDescent="0.2">
      <c r="A48" s="419">
        <f t="shared" si="0"/>
        <v>45</v>
      </c>
      <c r="B48" s="352"/>
      <c r="C48" s="353"/>
      <c r="D48" s="353"/>
      <c r="E48" s="528"/>
      <c r="F48" s="528"/>
      <c r="G48" s="521"/>
      <c r="H48" s="521"/>
      <c r="I48" s="351" t="s">
        <v>215</v>
      </c>
      <c r="J48" s="425" t="str">
        <f>VLOOKUP(I48,Anlagengruppen!$B$4:$D$41,2,)</f>
        <v>n.n.</v>
      </c>
      <c r="K48" s="425">
        <f>IF(ISERROR(IF(J48-('A. Allgemeine Informationen'!$B$10-E48)&gt;J48,"FEHLER",J48-('A. Allgemeine Informationen'!$B$10-E48))),0,IF(J48-('A. Allgemeine Informationen'!$B$10-E48)&gt;J48,"FEHLER",J48-('A. Allgemeine Informationen'!$B$10-E48)))</f>
        <v>0</v>
      </c>
      <c r="L48" s="354">
        <f>IF($E48='A. Allgemeine Informationen'!$B$10,0,N48*K48)</f>
        <v>0</v>
      </c>
      <c r="M48" s="354">
        <f>IF($E48='A. Allgemeine Informationen'!$B$10,C48-N48,L48-N48)</f>
        <v>0</v>
      </c>
      <c r="N48" s="354">
        <f t="shared" si="1"/>
        <v>0</v>
      </c>
      <c r="O48" s="354">
        <f>IF(ISERROR(IF($E48='A. Allgemeine Informationen'!$B$10,0,Q48*(20-(J48-K48)))),0,IF($E48='A. Allgemeine Informationen'!$B$10,0,Q48*(20-(J48-K48))))</f>
        <v>0</v>
      </c>
      <c r="P48" s="354">
        <f>IF($E48='A. Allgemeine Informationen'!$B$10,D48-Q48,O48-Q48)</f>
        <v>0</v>
      </c>
      <c r="Q48" s="354">
        <f t="shared" si="2"/>
        <v>0</v>
      </c>
      <c r="R48" s="354">
        <f>IF(ISERROR(AVERAGE(L48+O48,M48+P48)*'D. Gewerbesteuer&amp;Mischzinssatz'!$H$9/100),0,AVERAGE(L48+O48,M48+P48)*'D. Gewerbesteuer&amp;Mischzinssatz'!$H$9/100)</f>
        <v>0</v>
      </c>
      <c r="S48" s="354">
        <f>IF(ISERROR(R48*'D. Gewerbesteuer&amp;Mischzinssatz'!$B$3/100*0.035),0,R48*'D. Gewerbesteuer&amp;Mischzinssatz'!$B$3/100*0.035)</f>
        <v>0</v>
      </c>
      <c r="T48" s="354">
        <f t="shared" si="3"/>
        <v>0</v>
      </c>
      <c r="U48" s="355"/>
    </row>
    <row r="49" spans="1:21" s="192" customFormat="1" x14ac:dyDescent="0.2">
      <c r="A49" s="419">
        <f t="shared" si="0"/>
        <v>46</v>
      </c>
      <c r="B49" s="352"/>
      <c r="C49" s="353"/>
      <c r="D49" s="353"/>
      <c r="E49" s="528"/>
      <c r="F49" s="528"/>
      <c r="G49" s="521"/>
      <c r="H49" s="521"/>
      <c r="I49" s="351" t="s">
        <v>215</v>
      </c>
      <c r="J49" s="425" t="str">
        <f>VLOOKUP(I49,Anlagengruppen!$B$4:$D$41,2,)</f>
        <v>n.n.</v>
      </c>
      <c r="K49" s="425">
        <f>IF(ISERROR(IF(J49-('A. Allgemeine Informationen'!$B$10-E49)&gt;J49,"FEHLER",J49-('A. Allgemeine Informationen'!$B$10-E49))),0,IF(J49-('A. Allgemeine Informationen'!$B$10-E49)&gt;J49,"FEHLER",J49-('A. Allgemeine Informationen'!$B$10-E49)))</f>
        <v>0</v>
      </c>
      <c r="L49" s="354">
        <f>IF($E49='A. Allgemeine Informationen'!$B$10,0,N49*K49)</f>
        <v>0</v>
      </c>
      <c r="M49" s="354">
        <f>IF($E49='A. Allgemeine Informationen'!$B$10,C49-N49,L49-N49)</f>
        <v>0</v>
      </c>
      <c r="N49" s="354">
        <f t="shared" si="1"/>
        <v>0</v>
      </c>
      <c r="O49" s="354">
        <f>IF(ISERROR(IF($E49='A. Allgemeine Informationen'!$B$10,0,Q49*(20-(J49-K49)))),0,IF($E49='A. Allgemeine Informationen'!$B$10,0,Q49*(20-(J49-K49))))</f>
        <v>0</v>
      </c>
      <c r="P49" s="354">
        <f>IF($E49='A. Allgemeine Informationen'!$B$10,D49-Q49,O49-Q49)</f>
        <v>0</v>
      </c>
      <c r="Q49" s="354">
        <f t="shared" si="2"/>
        <v>0</v>
      </c>
      <c r="R49" s="354">
        <f>IF(ISERROR(AVERAGE(L49+O49,M49+P49)*'D. Gewerbesteuer&amp;Mischzinssatz'!$H$9/100),0,AVERAGE(L49+O49,M49+P49)*'D. Gewerbesteuer&amp;Mischzinssatz'!$H$9/100)</f>
        <v>0</v>
      </c>
      <c r="S49" s="354">
        <f>IF(ISERROR(R49*'D. Gewerbesteuer&amp;Mischzinssatz'!$B$3/100*0.035),0,R49*'D. Gewerbesteuer&amp;Mischzinssatz'!$B$3/100*0.035)</f>
        <v>0</v>
      </c>
      <c r="T49" s="354">
        <f t="shared" si="3"/>
        <v>0</v>
      </c>
      <c r="U49" s="355"/>
    </row>
    <row r="50" spans="1:21" s="192" customFormat="1" x14ac:dyDescent="0.2">
      <c r="A50" s="419">
        <f t="shared" si="0"/>
        <v>47</v>
      </c>
      <c r="B50" s="352"/>
      <c r="C50" s="353"/>
      <c r="D50" s="353"/>
      <c r="E50" s="528"/>
      <c r="F50" s="528"/>
      <c r="G50" s="521"/>
      <c r="H50" s="521"/>
      <c r="I50" s="351" t="s">
        <v>215</v>
      </c>
      <c r="J50" s="425" t="str">
        <f>VLOOKUP(I50,Anlagengruppen!$B$4:$D$41,2,)</f>
        <v>n.n.</v>
      </c>
      <c r="K50" s="425">
        <f>IF(ISERROR(IF(J50-('A. Allgemeine Informationen'!$B$10-E50)&gt;J50,"FEHLER",J50-('A. Allgemeine Informationen'!$B$10-E50))),0,IF(J50-('A. Allgemeine Informationen'!$B$10-E50)&gt;J50,"FEHLER",J50-('A. Allgemeine Informationen'!$B$10-E50)))</f>
        <v>0</v>
      </c>
      <c r="L50" s="354">
        <f>IF($E50='A. Allgemeine Informationen'!$B$10,0,N50*K50)</f>
        <v>0</v>
      </c>
      <c r="M50" s="354">
        <f>IF($E50='A. Allgemeine Informationen'!$B$10,C50-N50,L50-N50)</f>
        <v>0</v>
      </c>
      <c r="N50" s="354">
        <f t="shared" si="1"/>
        <v>0</v>
      </c>
      <c r="O50" s="356">
        <f>IF(ISERROR(IF($E50='A. Allgemeine Informationen'!$B$10,0,Q50*(20-(J50-K50)))),0,IF($E50='A. Allgemeine Informationen'!$B$10,0,Q50*(20-(J50-K50))))</f>
        <v>0</v>
      </c>
      <c r="P50" s="356">
        <f>IF($E50='A. Allgemeine Informationen'!$B$10,D50-Q50,O50-Q50)</f>
        <v>0</v>
      </c>
      <c r="Q50" s="356">
        <f t="shared" si="2"/>
        <v>0</v>
      </c>
      <c r="R50" s="354">
        <f>IF(ISERROR(AVERAGE(L50+O50,M50+P50)*'D. Gewerbesteuer&amp;Mischzinssatz'!$H$9/100),0,AVERAGE(L50+O50,M50+P50)*'D. Gewerbesteuer&amp;Mischzinssatz'!$H$9/100)</f>
        <v>0</v>
      </c>
      <c r="S50" s="354">
        <f>IF(ISERROR(R50*'D. Gewerbesteuer&amp;Mischzinssatz'!$B$3/100*0.035),0,R50*'D. Gewerbesteuer&amp;Mischzinssatz'!$B$3/100*0.035)</f>
        <v>0</v>
      </c>
      <c r="T50" s="354">
        <f t="shared" si="3"/>
        <v>0</v>
      </c>
      <c r="U50" s="355"/>
    </row>
    <row r="51" spans="1:21" s="192" customFormat="1" x14ac:dyDescent="0.2">
      <c r="A51" s="419">
        <f t="shared" si="0"/>
        <v>48</v>
      </c>
      <c r="B51" s="352"/>
      <c r="C51" s="353"/>
      <c r="D51" s="353"/>
      <c r="E51" s="528"/>
      <c r="F51" s="528"/>
      <c r="G51" s="521"/>
      <c r="H51" s="521"/>
      <c r="I51" s="351" t="s">
        <v>215</v>
      </c>
      <c r="J51" s="425" t="str">
        <f>VLOOKUP(I51,Anlagengruppen!$B$4:$D$41,2,)</f>
        <v>n.n.</v>
      </c>
      <c r="K51" s="425">
        <f>IF(ISERROR(IF(J51-('A. Allgemeine Informationen'!$B$10-E51)&gt;J51,"FEHLER",J51-('A. Allgemeine Informationen'!$B$10-E51))),0,IF(J51-('A. Allgemeine Informationen'!$B$10-E51)&gt;J51,"FEHLER",J51-('A. Allgemeine Informationen'!$B$10-E51)))</f>
        <v>0</v>
      </c>
      <c r="L51" s="354">
        <f>IF($E51='A. Allgemeine Informationen'!$B$10,0,N51*K51)</f>
        <v>0</v>
      </c>
      <c r="M51" s="354">
        <f>IF($E51='A. Allgemeine Informationen'!$B$10,C51-N51,L51-N51)</f>
        <v>0</v>
      </c>
      <c r="N51" s="354">
        <f t="shared" si="1"/>
        <v>0</v>
      </c>
      <c r="O51" s="356">
        <f>IF(ISERROR(IF($E51='A. Allgemeine Informationen'!$B$10,0,Q51*(20-(J51-K51)))),0,IF($E51='A. Allgemeine Informationen'!$B$10,0,Q51*(20-(J51-K51))))</f>
        <v>0</v>
      </c>
      <c r="P51" s="356">
        <f>IF($E51='A. Allgemeine Informationen'!$B$10,D51-Q51,O51-Q51)</f>
        <v>0</v>
      </c>
      <c r="Q51" s="356">
        <f t="shared" si="2"/>
        <v>0</v>
      </c>
      <c r="R51" s="354">
        <f>IF(ISERROR(AVERAGE(L51+O51,M51+P51)*'D. Gewerbesteuer&amp;Mischzinssatz'!$H$9/100),0,AVERAGE(L51+O51,M51+P51)*'D. Gewerbesteuer&amp;Mischzinssatz'!$H$9/100)</f>
        <v>0</v>
      </c>
      <c r="S51" s="354">
        <f>IF(ISERROR(R51*'D. Gewerbesteuer&amp;Mischzinssatz'!$B$3/100*0.035),0,R51*'D. Gewerbesteuer&amp;Mischzinssatz'!$B$3/100*0.035)</f>
        <v>0</v>
      </c>
      <c r="T51" s="354">
        <f t="shared" si="3"/>
        <v>0</v>
      </c>
      <c r="U51" s="355"/>
    </row>
    <row r="52" spans="1:21" s="192" customFormat="1" x14ac:dyDescent="0.2">
      <c r="A52" s="419">
        <f t="shared" si="0"/>
        <v>49</v>
      </c>
      <c r="B52" s="352"/>
      <c r="C52" s="353"/>
      <c r="D52" s="353"/>
      <c r="E52" s="528"/>
      <c r="F52" s="528"/>
      <c r="G52" s="521"/>
      <c r="H52" s="521"/>
      <c r="I52" s="351" t="s">
        <v>215</v>
      </c>
      <c r="J52" s="425" t="str">
        <f>VLOOKUP(I52,Anlagengruppen!$B$4:$D$41,2,)</f>
        <v>n.n.</v>
      </c>
      <c r="K52" s="425">
        <f>IF(ISERROR(IF(J52-('A. Allgemeine Informationen'!$B$10-E52)&gt;J52,"FEHLER",J52-('A. Allgemeine Informationen'!$B$10-E52))),0,IF(J52-('A. Allgemeine Informationen'!$B$10-E52)&gt;J52,"FEHLER",J52-('A. Allgemeine Informationen'!$B$10-E52)))</f>
        <v>0</v>
      </c>
      <c r="L52" s="354">
        <f>IF($E52='A. Allgemeine Informationen'!$B$10,0,N52*K52)</f>
        <v>0</v>
      </c>
      <c r="M52" s="354">
        <f>IF($E52='A. Allgemeine Informationen'!$B$10,C52-N52,L52-N52)</f>
        <v>0</v>
      </c>
      <c r="N52" s="354">
        <f t="shared" si="1"/>
        <v>0</v>
      </c>
      <c r="O52" s="356">
        <f>IF(ISERROR(IF($E52='A. Allgemeine Informationen'!$B$10,0,Q52*(20-(J52-K52)))),0,IF($E52='A. Allgemeine Informationen'!$B$10,0,Q52*(20-(J52-K52))))</f>
        <v>0</v>
      </c>
      <c r="P52" s="356">
        <f>IF($E52='A. Allgemeine Informationen'!$B$10,D52-Q52,O52-Q52)</f>
        <v>0</v>
      </c>
      <c r="Q52" s="356">
        <f t="shared" si="2"/>
        <v>0</v>
      </c>
      <c r="R52" s="354">
        <f>IF(ISERROR(AVERAGE(L52+O52,M52+P52)*'D. Gewerbesteuer&amp;Mischzinssatz'!$H$9/100),0,AVERAGE(L52+O52,M52+P52)*'D. Gewerbesteuer&amp;Mischzinssatz'!$H$9/100)</f>
        <v>0</v>
      </c>
      <c r="S52" s="354">
        <f>IF(ISERROR(R52*'D. Gewerbesteuer&amp;Mischzinssatz'!$B$3/100*0.035),0,R52*'D. Gewerbesteuer&amp;Mischzinssatz'!$B$3/100*0.035)</f>
        <v>0</v>
      </c>
      <c r="T52" s="354">
        <f t="shared" si="3"/>
        <v>0</v>
      </c>
      <c r="U52" s="355"/>
    </row>
    <row r="53" spans="1:21" s="192" customFormat="1" x14ac:dyDescent="0.2">
      <c r="A53" s="419">
        <f t="shared" si="0"/>
        <v>50</v>
      </c>
      <c r="B53" s="352"/>
      <c r="C53" s="353"/>
      <c r="D53" s="353"/>
      <c r="E53" s="528"/>
      <c r="F53" s="528"/>
      <c r="G53" s="521"/>
      <c r="H53" s="521"/>
      <c r="I53" s="351" t="s">
        <v>215</v>
      </c>
      <c r="J53" s="425" t="str">
        <f>VLOOKUP(I53,Anlagengruppen!$B$4:$D$41,2,)</f>
        <v>n.n.</v>
      </c>
      <c r="K53" s="425">
        <f>IF(ISERROR(IF(J53-('A. Allgemeine Informationen'!$B$10-E53)&gt;J53,"FEHLER",J53-('A. Allgemeine Informationen'!$B$10-E53))),0,IF(J53-('A. Allgemeine Informationen'!$B$10-E53)&gt;J53,"FEHLER",J53-('A. Allgemeine Informationen'!$B$10-E53)))</f>
        <v>0</v>
      </c>
      <c r="L53" s="354">
        <f>IF($E53='A. Allgemeine Informationen'!$B$10,0,N53*K53)</f>
        <v>0</v>
      </c>
      <c r="M53" s="354">
        <f>IF($E53='A. Allgemeine Informationen'!$B$10,C53-N53,L53-N53)</f>
        <v>0</v>
      </c>
      <c r="N53" s="354">
        <f t="shared" si="1"/>
        <v>0</v>
      </c>
      <c r="O53" s="356">
        <f>IF(ISERROR(IF($E53='A. Allgemeine Informationen'!$B$10,0,Q53*(20-(J53-K53)))),0,IF($E53='A. Allgemeine Informationen'!$B$10,0,Q53*(20-(J53-K53))))</f>
        <v>0</v>
      </c>
      <c r="P53" s="356">
        <f>IF($E53='A. Allgemeine Informationen'!$B$10,D53-Q53,O53-Q53)</f>
        <v>0</v>
      </c>
      <c r="Q53" s="356">
        <f t="shared" si="2"/>
        <v>0</v>
      </c>
      <c r="R53" s="354">
        <f>IF(ISERROR(AVERAGE(L53+O53,M53+P53)*'D. Gewerbesteuer&amp;Mischzinssatz'!$H$9/100),0,AVERAGE(L53+O53,M53+P53)*'D. Gewerbesteuer&amp;Mischzinssatz'!$H$9/100)</f>
        <v>0</v>
      </c>
      <c r="S53" s="354">
        <f>IF(ISERROR(R53*'D. Gewerbesteuer&amp;Mischzinssatz'!$B$3/100*0.035),0,R53*'D. Gewerbesteuer&amp;Mischzinssatz'!$B$3/100*0.035)</f>
        <v>0</v>
      </c>
      <c r="T53" s="354">
        <f t="shared" si="3"/>
        <v>0</v>
      </c>
      <c r="U53" s="355"/>
    </row>
    <row r="54" spans="1:21" s="192" customFormat="1" x14ac:dyDescent="0.2">
      <c r="A54" s="419">
        <f t="shared" si="0"/>
        <v>51</v>
      </c>
      <c r="B54" s="352"/>
      <c r="C54" s="353"/>
      <c r="D54" s="353"/>
      <c r="E54" s="528"/>
      <c r="F54" s="528"/>
      <c r="G54" s="521"/>
      <c r="H54" s="521"/>
      <c r="I54" s="351" t="s">
        <v>215</v>
      </c>
      <c r="J54" s="425" t="str">
        <f>VLOOKUP(I54,Anlagengruppen!$B$4:$D$41,2,)</f>
        <v>n.n.</v>
      </c>
      <c r="K54" s="425">
        <f>IF(ISERROR(IF(J54-('A. Allgemeine Informationen'!$B$10-E54)&gt;J54,"FEHLER",J54-('A. Allgemeine Informationen'!$B$10-E54))),0,IF(J54-('A. Allgemeine Informationen'!$B$10-E54)&gt;J54,"FEHLER",J54-('A. Allgemeine Informationen'!$B$10-E54)))</f>
        <v>0</v>
      </c>
      <c r="L54" s="354">
        <f>IF($E54='A. Allgemeine Informationen'!$B$10,0,N54*K54)</f>
        <v>0</v>
      </c>
      <c r="M54" s="354">
        <f>IF($E54='A. Allgemeine Informationen'!$B$10,C54-N54,L54-N54)</f>
        <v>0</v>
      </c>
      <c r="N54" s="354">
        <f t="shared" si="1"/>
        <v>0</v>
      </c>
      <c r="O54" s="356">
        <f>IF(ISERROR(IF($E54='A. Allgemeine Informationen'!$B$10,0,Q54*(20-(J54-K54)))),0,IF($E54='A. Allgemeine Informationen'!$B$10,0,Q54*(20-(J54-K54))))</f>
        <v>0</v>
      </c>
      <c r="P54" s="356">
        <f>IF($E54='A. Allgemeine Informationen'!$B$10,D54-Q54,O54-Q54)</f>
        <v>0</v>
      </c>
      <c r="Q54" s="356">
        <f t="shared" si="2"/>
        <v>0</v>
      </c>
      <c r="R54" s="354">
        <f>IF(ISERROR(AVERAGE(L54+O54,M54+P54)*'D. Gewerbesteuer&amp;Mischzinssatz'!$H$9/100),0,AVERAGE(L54+O54,M54+P54)*'D. Gewerbesteuer&amp;Mischzinssatz'!$H$9/100)</f>
        <v>0</v>
      </c>
      <c r="S54" s="354">
        <f>IF(ISERROR(R54*'D. Gewerbesteuer&amp;Mischzinssatz'!$B$3/100*0.035),0,R54*'D. Gewerbesteuer&amp;Mischzinssatz'!$B$3/100*0.035)</f>
        <v>0</v>
      </c>
      <c r="T54" s="354">
        <f t="shared" si="3"/>
        <v>0</v>
      </c>
      <c r="U54" s="355"/>
    </row>
    <row r="55" spans="1:21" s="192" customFormat="1" x14ac:dyDescent="0.2">
      <c r="A55" s="419">
        <f t="shared" si="0"/>
        <v>52</v>
      </c>
      <c r="B55" s="352"/>
      <c r="C55" s="353"/>
      <c r="D55" s="353"/>
      <c r="E55" s="528"/>
      <c r="F55" s="528"/>
      <c r="G55" s="521"/>
      <c r="H55" s="521"/>
      <c r="I55" s="351" t="s">
        <v>215</v>
      </c>
      <c r="J55" s="425" t="str">
        <f>VLOOKUP(I55,Anlagengruppen!$B$4:$D$41,2,)</f>
        <v>n.n.</v>
      </c>
      <c r="K55" s="425">
        <f>IF(ISERROR(IF(J55-('A. Allgemeine Informationen'!$B$10-E55)&gt;J55,"FEHLER",J55-('A. Allgemeine Informationen'!$B$10-E55))),0,IF(J55-('A. Allgemeine Informationen'!$B$10-E55)&gt;J55,"FEHLER",J55-('A. Allgemeine Informationen'!$B$10-E55)))</f>
        <v>0</v>
      </c>
      <c r="L55" s="354">
        <f>IF($E55='A. Allgemeine Informationen'!$B$10,0,N55*K55)</f>
        <v>0</v>
      </c>
      <c r="M55" s="354">
        <f>IF($E55='A. Allgemeine Informationen'!$B$10,C55-N55,L55-N55)</f>
        <v>0</v>
      </c>
      <c r="N55" s="354">
        <f t="shared" si="1"/>
        <v>0</v>
      </c>
      <c r="O55" s="356">
        <f>IF(ISERROR(IF($E55='A. Allgemeine Informationen'!$B$10,0,Q55*(20-(J55-K55)))),0,IF($E55='A. Allgemeine Informationen'!$B$10,0,Q55*(20-(J55-K55))))</f>
        <v>0</v>
      </c>
      <c r="P55" s="356">
        <f>IF($E55='A. Allgemeine Informationen'!$B$10,D55-Q55,O55-Q55)</f>
        <v>0</v>
      </c>
      <c r="Q55" s="356">
        <f t="shared" si="2"/>
        <v>0</v>
      </c>
      <c r="R55" s="354">
        <f>IF(ISERROR(AVERAGE(L55+O55,M55+P55)*'D. Gewerbesteuer&amp;Mischzinssatz'!$H$9/100),0,AVERAGE(L55+O55,M55+P55)*'D. Gewerbesteuer&amp;Mischzinssatz'!$H$9/100)</f>
        <v>0</v>
      </c>
      <c r="S55" s="354">
        <f>IF(ISERROR(R55*'D. Gewerbesteuer&amp;Mischzinssatz'!$B$3/100*0.035),0,R55*'D. Gewerbesteuer&amp;Mischzinssatz'!$B$3/100*0.035)</f>
        <v>0</v>
      </c>
      <c r="T55" s="354">
        <f t="shared" si="3"/>
        <v>0</v>
      </c>
      <c r="U55" s="355"/>
    </row>
    <row r="56" spans="1:21" s="192" customFormat="1" x14ac:dyDescent="0.2">
      <c r="A56" s="419">
        <f t="shared" si="0"/>
        <v>53</v>
      </c>
      <c r="B56" s="352"/>
      <c r="C56" s="353"/>
      <c r="D56" s="353"/>
      <c r="E56" s="528"/>
      <c r="F56" s="528"/>
      <c r="G56" s="521"/>
      <c r="H56" s="521"/>
      <c r="I56" s="351" t="s">
        <v>215</v>
      </c>
      <c r="J56" s="425" t="str">
        <f>VLOOKUP(I56,Anlagengruppen!$B$4:$D$41,2,)</f>
        <v>n.n.</v>
      </c>
      <c r="K56" s="425">
        <f>IF(ISERROR(IF(J56-('A. Allgemeine Informationen'!$B$10-E56)&gt;J56,"FEHLER",J56-('A. Allgemeine Informationen'!$B$10-E56))),0,IF(J56-('A. Allgemeine Informationen'!$B$10-E56)&gt;J56,"FEHLER",J56-('A. Allgemeine Informationen'!$B$10-E56)))</f>
        <v>0</v>
      </c>
      <c r="L56" s="354">
        <f>IF($E56='A. Allgemeine Informationen'!$B$10,0,N56*K56)</f>
        <v>0</v>
      </c>
      <c r="M56" s="354">
        <f>IF($E56='A. Allgemeine Informationen'!$B$10,C56-N56,L56-N56)</f>
        <v>0</v>
      </c>
      <c r="N56" s="354">
        <f t="shared" si="1"/>
        <v>0</v>
      </c>
      <c r="O56" s="356">
        <f>IF(ISERROR(IF($E56='A. Allgemeine Informationen'!$B$10,0,Q56*(20-(J56-K56)))),0,IF($E56='A. Allgemeine Informationen'!$B$10,0,Q56*(20-(J56-K56))))</f>
        <v>0</v>
      </c>
      <c r="P56" s="356">
        <f>IF($E56='A. Allgemeine Informationen'!$B$10,D56-Q56,O56-Q56)</f>
        <v>0</v>
      </c>
      <c r="Q56" s="356">
        <f t="shared" si="2"/>
        <v>0</v>
      </c>
      <c r="R56" s="354">
        <f>IF(ISERROR(AVERAGE(L56+O56,M56+P56)*'D. Gewerbesteuer&amp;Mischzinssatz'!$H$9/100),0,AVERAGE(L56+O56,M56+P56)*'D. Gewerbesteuer&amp;Mischzinssatz'!$H$9/100)</f>
        <v>0</v>
      </c>
      <c r="S56" s="354">
        <f>IF(ISERROR(R56*'D. Gewerbesteuer&amp;Mischzinssatz'!$B$3/100*0.035),0,R56*'D. Gewerbesteuer&amp;Mischzinssatz'!$B$3/100*0.035)</f>
        <v>0</v>
      </c>
      <c r="T56" s="354">
        <f t="shared" si="3"/>
        <v>0</v>
      </c>
      <c r="U56" s="355"/>
    </row>
    <row r="57" spans="1:21" s="192" customFormat="1" x14ac:dyDescent="0.2">
      <c r="A57" s="419">
        <f t="shared" si="0"/>
        <v>54</v>
      </c>
      <c r="B57" s="352"/>
      <c r="C57" s="353"/>
      <c r="D57" s="353"/>
      <c r="E57" s="528"/>
      <c r="F57" s="528"/>
      <c r="G57" s="521"/>
      <c r="H57" s="521"/>
      <c r="I57" s="351" t="s">
        <v>215</v>
      </c>
      <c r="J57" s="425" t="str">
        <f>VLOOKUP(I57,Anlagengruppen!$B$4:$D$41,2,)</f>
        <v>n.n.</v>
      </c>
      <c r="K57" s="425">
        <f>IF(ISERROR(IF(J57-('A. Allgemeine Informationen'!$B$10-E57)&gt;J57,"FEHLER",J57-('A. Allgemeine Informationen'!$B$10-E57))),0,IF(J57-('A. Allgemeine Informationen'!$B$10-E57)&gt;J57,"FEHLER",J57-('A. Allgemeine Informationen'!$B$10-E57)))</f>
        <v>0</v>
      </c>
      <c r="L57" s="354">
        <f>IF($E57='A. Allgemeine Informationen'!$B$10,0,N57*K57)</f>
        <v>0</v>
      </c>
      <c r="M57" s="354">
        <f>IF($E57='A. Allgemeine Informationen'!$B$10,C57-N57,L57-N57)</f>
        <v>0</v>
      </c>
      <c r="N57" s="354">
        <f t="shared" si="1"/>
        <v>0</v>
      </c>
      <c r="O57" s="356">
        <f>IF(ISERROR(IF($E57='A. Allgemeine Informationen'!$B$10,0,Q57*(20-(J57-K57)))),0,IF($E57='A. Allgemeine Informationen'!$B$10,0,Q57*(20-(J57-K57))))</f>
        <v>0</v>
      </c>
      <c r="P57" s="356">
        <f>IF($E57='A. Allgemeine Informationen'!$B$10,D57-Q57,O57-Q57)</f>
        <v>0</v>
      </c>
      <c r="Q57" s="356">
        <f t="shared" si="2"/>
        <v>0</v>
      </c>
      <c r="R57" s="354">
        <f>IF(ISERROR(AVERAGE(L57+O57,M57+P57)*'D. Gewerbesteuer&amp;Mischzinssatz'!$H$9/100),0,AVERAGE(L57+O57,M57+P57)*'D. Gewerbesteuer&amp;Mischzinssatz'!$H$9/100)</f>
        <v>0</v>
      </c>
      <c r="S57" s="354">
        <f>IF(ISERROR(R57*'D. Gewerbesteuer&amp;Mischzinssatz'!$B$3/100*0.035),0,R57*'D. Gewerbesteuer&amp;Mischzinssatz'!$B$3/100*0.035)</f>
        <v>0</v>
      </c>
      <c r="T57" s="354">
        <f t="shared" si="3"/>
        <v>0</v>
      </c>
      <c r="U57" s="355"/>
    </row>
    <row r="58" spans="1:21" s="192" customFormat="1" x14ac:dyDescent="0.2">
      <c r="A58" s="419">
        <f t="shared" si="0"/>
        <v>55</v>
      </c>
      <c r="B58" s="352"/>
      <c r="C58" s="353"/>
      <c r="D58" s="353"/>
      <c r="E58" s="528"/>
      <c r="F58" s="528"/>
      <c r="G58" s="521"/>
      <c r="H58" s="521"/>
      <c r="I58" s="351" t="s">
        <v>215</v>
      </c>
      <c r="J58" s="425" t="str">
        <f>VLOOKUP(I58,Anlagengruppen!$B$4:$D$41,2,)</f>
        <v>n.n.</v>
      </c>
      <c r="K58" s="425">
        <f>IF(ISERROR(IF(J58-('A. Allgemeine Informationen'!$B$10-E58)&gt;J58,"FEHLER",J58-('A. Allgemeine Informationen'!$B$10-E58))),0,IF(J58-('A. Allgemeine Informationen'!$B$10-E58)&gt;J58,"FEHLER",J58-('A. Allgemeine Informationen'!$B$10-E58)))</f>
        <v>0</v>
      </c>
      <c r="L58" s="354">
        <f>IF($E58='A. Allgemeine Informationen'!$B$10,0,N58*K58)</f>
        <v>0</v>
      </c>
      <c r="M58" s="354">
        <f>IF($E58='A. Allgemeine Informationen'!$B$10,C58-N58,L58-N58)</f>
        <v>0</v>
      </c>
      <c r="N58" s="354">
        <f t="shared" si="1"/>
        <v>0</v>
      </c>
      <c r="O58" s="356">
        <f>IF(ISERROR(IF($E58='A. Allgemeine Informationen'!$B$10,0,Q58*(20-(J58-K58)))),0,IF($E58='A. Allgemeine Informationen'!$B$10,0,Q58*(20-(J58-K58))))</f>
        <v>0</v>
      </c>
      <c r="P58" s="356">
        <f>IF($E58='A. Allgemeine Informationen'!$B$10,D58-Q58,O58-Q58)</f>
        <v>0</v>
      </c>
      <c r="Q58" s="356">
        <f t="shared" si="2"/>
        <v>0</v>
      </c>
      <c r="R58" s="354">
        <f>IF(ISERROR(AVERAGE(L58+O58,M58+P58)*'D. Gewerbesteuer&amp;Mischzinssatz'!$H$9/100),0,AVERAGE(L58+O58,M58+P58)*'D. Gewerbesteuer&amp;Mischzinssatz'!$H$9/100)</f>
        <v>0</v>
      </c>
      <c r="S58" s="354">
        <f>IF(ISERROR(R58*'D. Gewerbesteuer&amp;Mischzinssatz'!$B$3/100*0.035),0,R58*'D. Gewerbesteuer&amp;Mischzinssatz'!$B$3/100*0.035)</f>
        <v>0</v>
      </c>
      <c r="T58" s="354">
        <f t="shared" si="3"/>
        <v>0</v>
      </c>
      <c r="U58" s="355"/>
    </row>
    <row r="59" spans="1:21" s="192" customFormat="1" x14ac:dyDescent="0.2">
      <c r="A59" s="419">
        <f t="shared" si="0"/>
        <v>56</v>
      </c>
      <c r="B59" s="352"/>
      <c r="C59" s="353"/>
      <c r="D59" s="353"/>
      <c r="E59" s="528"/>
      <c r="F59" s="528"/>
      <c r="G59" s="521"/>
      <c r="H59" s="521"/>
      <c r="I59" s="351" t="s">
        <v>215</v>
      </c>
      <c r="J59" s="425" t="str">
        <f>VLOOKUP(I59,Anlagengruppen!$B$4:$D$41,2,)</f>
        <v>n.n.</v>
      </c>
      <c r="K59" s="425">
        <f>IF(ISERROR(IF(J59-('A. Allgemeine Informationen'!$B$10-E59)&gt;J59,"FEHLER",J59-('A. Allgemeine Informationen'!$B$10-E59))),0,IF(J59-('A. Allgemeine Informationen'!$B$10-E59)&gt;J59,"FEHLER",J59-('A. Allgemeine Informationen'!$B$10-E59)))</f>
        <v>0</v>
      </c>
      <c r="L59" s="354">
        <f>IF($E59='A. Allgemeine Informationen'!$B$10,0,N59*K59)</f>
        <v>0</v>
      </c>
      <c r="M59" s="354">
        <f>IF($E59='A. Allgemeine Informationen'!$B$10,C59-N59,L59-N59)</f>
        <v>0</v>
      </c>
      <c r="N59" s="354">
        <f t="shared" si="1"/>
        <v>0</v>
      </c>
      <c r="O59" s="356">
        <f>IF(ISERROR(IF($E59='A. Allgemeine Informationen'!$B$10,0,Q59*(20-(J59-K59)))),0,IF($E59='A. Allgemeine Informationen'!$B$10,0,Q59*(20-(J59-K59))))</f>
        <v>0</v>
      </c>
      <c r="P59" s="356">
        <f>IF($E59='A. Allgemeine Informationen'!$B$10,D59-Q59,O59-Q59)</f>
        <v>0</v>
      </c>
      <c r="Q59" s="356">
        <f t="shared" si="2"/>
        <v>0</v>
      </c>
      <c r="R59" s="354">
        <f>IF(ISERROR(AVERAGE(L59+O59,M59+P59)*'D. Gewerbesteuer&amp;Mischzinssatz'!$H$9/100),0,AVERAGE(L59+O59,M59+P59)*'D. Gewerbesteuer&amp;Mischzinssatz'!$H$9/100)</f>
        <v>0</v>
      </c>
      <c r="S59" s="354">
        <f>IF(ISERROR(R59*'D. Gewerbesteuer&amp;Mischzinssatz'!$B$3/100*0.035),0,R59*'D. Gewerbesteuer&amp;Mischzinssatz'!$B$3/100*0.035)</f>
        <v>0</v>
      </c>
      <c r="T59" s="354">
        <f t="shared" si="3"/>
        <v>0</v>
      </c>
      <c r="U59" s="355"/>
    </row>
    <row r="60" spans="1:21" s="192" customFormat="1" x14ac:dyDescent="0.2">
      <c r="A60" s="419">
        <f t="shared" si="0"/>
        <v>57</v>
      </c>
      <c r="B60" s="352"/>
      <c r="C60" s="353"/>
      <c r="D60" s="353"/>
      <c r="E60" s="528"/>
      <c r="F60" s="528"/>
      <c r="G60" s="521"/>
      <c r="H60" s="521"/>
      <c r="I60" s="351" t="s">
        <v>215</v>
      </c>
      <c r="J60" s="425" t="str">
        <f>VLOOKUP(I60,Anlagengruppen!$B$4:$D$41,2,)</f>
        <v>n.n.</v>
      </c>
      <c r="K60" s="425">
        <f>IF(ISERROR(IF(J60-('A. Allgemeine Informationen'!$B$10-E60)&gt;J60,"FEHLER",J60-('A. Allgemeine Informationen'!$B$10-E60))),0,IF(J60-('A. Allgemeine Informationen'!$B$10-E60)&gt;J60,"FEHLER",J60-('A. Allgemeine Informationen'!$B$10-E60)))</f>
        <v>0</v>
      </c>
      <c r="L60" s="354">
        <f>IF($E60='A. Allgemeine Informationen'!$B$10,0,N60*K60)</f>
        <v>0</v>
      </c>
      <c r="M60" s="354">
        <f>IF($E60='A. Allgemeine Informationen'!$B$10,C60-N60,L60-N60)</f>
        <v>0</v>
      </c>
      <c r="N60" s="354">
        <f t="shared" si="1"/>
        <v>0</v>
      </c>
      <c r="O60" s="356">
        <f>IF(ISERROR(IF($E60='A. Allgemeine Informationen'!$B$10,0,Q60*(20-(J60-K60)))),0,IF($E60='A. Allgemeine Informationen'!$B$10,0,Q60*(20-(J60-K60))))</f>
        <v>0</v>
      </c>
      <c r="P60" s="356">
        <f>IF($E60='A. Allgemeine Informationen'!$B$10,D60-Q60,O60-Q60)</f>
        <v>0</v>
      </c>
      <c r="Q60" s="356">
        <f t="shared" si="2"/>
        <v>0</v>
      </c>
      <c r="R60" s="354">
        <f>IF(ISERROR(AVERAGE(L60+O60,M60+P60)*'D. Gewerbesteuer&amp;Mischzinssatz'!$H$9/100),0,AVERAGE(L60+O60,M60+P60)*'D. Gewerbesteuer&amp;Mischzinssatz'!$H$9/100)</f>
        <v>0</v>
      </c>
      <c r="S60" s="354">
        <f>IF(ISERROR(R60*'D. Gewerbesteuer&amp;Mischzinssatz'!$B$3/100*0.035),0,R60*'D. Gewerbesteuer&amp;Mischzinssatz'!$B$3/100*0.035)</f>
        <v>0</v>
      </c>
      <c r="T60" s="354">
        <f t="shared" si="3"/>
        <v>0</v>
      </c>
      <c r="U60" s="355"/>
    </row>
    <row r="61" spans="1:21" s="192" customFormat="1" x14ac:dyDescent="0.2">
      <c r="A61" s="419">
        <f t="shared" si="0"/>
        <v>58</v>
      </c>
      <c r="B61" s="352"/>
      <c r="C61" s="353"/>
      <c r="D61" s="353"/>
      <c r="E61" s="528"/>
      <c r="F61" s="528"/>
      <c r="G61" s="521"/>
      <c r="H61" s="521"/>
      <c r="I61" s="351" t="s">
        <v>215</v>
      </c>
      <c r="J61" s="425" t="str">
        <f>VLOOKUP(I61,Anlagengruppen!$B$4:$D$41,2,)</f>
        <v>n.n.</v>
      </c>
      <c r="K61" s="425">
        <f>IF(ISERROR(IF(J61-('A. Allgemeine Informationen'!$B$10-E61)&gt;J61,"FEHLER",J61-('A. Allgemeine Informationen'!$B$10-E61))),0,IF(J61-('A. Allgemeine Informationen'!$B$10-E61)&gt;J61,"FEHLER",J61-('A. Allgemeine Informationen'!$B$10-E61)))</f>
        <v>0</v>
      </c>
      <c r="L61" s="354">
        <f>IF($E61='A. Allgemeine Informationen'!$B$10,0,N61*K61)</f>
        <v>0</v>
      </c>
      <c r="M61" s="354">
        <f>IF($E61='A. Allgemeine Informationen'!$B$10,C61-N61,L61-N61)</f>
        <v>0</v>
      </c>
      <c r="N61" s="354">
        <f t="shared" si="1"/>
        <v>0</v>
      </c>
      <c r="O61" s="356">
        <f>IF(ISERROR(IF($E61='A. Allgemeine Informationen'!$B$10,0,Q61*(20-(J61-K61)))),0,IF($E61='A. Allgemeine Informationen'!$B$10,0,Q61*(20-(J61-K61))))</f>
        <v>0</v>
      </c>
      <c r="P61" s="356">
        <f>IF($E61='A. Allgemeine Informationen'!$B$10,D61-Q61,O61-Q61)</f>
        <v>0</v>
      </c>
      <c r="Q61" s="356">
        <f t="shared" si="2"/>
        <v>0</v>
      </c>
      <c r="R61" s="354">
        <f>IF(ISERROR(AVERAGE(L61+O61,M61+P61)*'D. Gewerbesteuer&amp;Mischzinssatz'!$H$9/100),0,AVERAGE(L61+O61,M61+P61)*'D. Gewerbesteuer&amp;Mischzinssatz'!$H$9/100)</f>
        <v>0</v>
      </c>
      <c r="S61" s="354">
        <f>IF(ISERROR(R61*'D. Gewerbesteuer&amp;Mischzinssatz'!$B$3/100*0.035),0,R61*'D. Gewerbesteuer&amp;Mischzinssatz'!$B$3/100*0.035)</f>
        <v>0</v>
      </c>
      <c r="T61" s="354">
        <f t="shared" si="3"/>
        <v>0</v>
      </c>
      <c r="U61" s="355"/>
    </row>
    <row r="62" spans="1:21" s="192" customFormat="1" x14ac:dyDescent="0.2">
      <c r="A62" s="419">
        <f t="shared" si="0"/>
        <v>59</v>
      </c>
      <c r="B62" s="352"/>
      <c r="C62" s="353"/>
      <c r="D62" s="353"/>
      <c r="E62" s="528"/>
      <c r="F62" s="528"/>
      <c r="G62" s="521"/>
      <c r="H62" s="521"/>
      <c r="I62" s="351" t="s">
        <v>215</v>
      </c>
      <c r="J62" s="425" t="str">
        <f>VLOOKUP(I62,Anlagengruppen!$B$4:$D$41,2,)</f>
        <v>n.n.</v>
      </c>
      <c r="K62" s="425">
        <f>IF(ISERROR(IF(J62-('A. Allgemeine Informationen'!$B$10-E62)&gt;J62,"FEHLER",J62-('A. Allgemeine Informationen'!$B$10-E62))),0,IF(J62-('A. Allgemeine Informationen'!$B$10-E62)&gt;J62,"FEHLER",J62-('A. Allgemeine Informationen'!$B$10-E62)))</f>
        <v>0</v>
      </c>
      <c r="L62" s="354">
        <f>IF($E62='A. Allgemeine Informationen'!$B$10,0,N62*K62)</f>
        <v>0</v>
      </c>
      <c r="M62" s="354">
        <f>IF($E62='A. Allgemeine Informationen'!$B$10,C62-N62,L62-N62)</f>
        <v>0</v>
      </c>
      <c r="N62" s="354">
        <f t="shared" si="1"/>
        <v>0</v>
      </c>
      <c r="O62" s="356">
        <f>IF(ISERROR(IF($E62='A. Allgemeine Informationen'!$B$10,0,Q62*(20-(J62-K62)))),0,IF($E62='A. Allgemeine Informationen'!$B$10,0,Q62*(20-(J62-K62))))</f>
        <v>0</v>
      </c>
      <c r="P62" s="356">
        <f>IF($E62='A. Allgemeine Informationen'!$B$10,D62-Q62,O62-Q62)</f>
        <v>0</v>
      </c>
      <c r="Q62" s="356">
        <f t="shared" si="2"/>
        <v>0</v>
      </c>
      <c r="R62" s="354">
        <f>IF(ISERROR(AVERAGE(L62+O62,M62+P62)*'D. Gewerbesteuer&amp;Mischzinssatz'!$H$9/100),0,AVERAGE(L62+O62,M62+P62)*'D. Gewerbesteuer&amp;Mischzinssatz'!$H$9/100)</f>
        <v>0</v>
      </c>
      <c r="S62" s="354">
        <f>IF(ISERROR(R62*'D. Gewerbesteuer&amp;Mischzinssatz'!$B$3/100*0.035),0,R62*'D. Gewerbesteuer&amp;Mischzinssatz'!$B$3/100*0.035)</f>
        <v>0</v>
      </c>
      <c r="T62" s="354">
        <f t="shared" si="3"/>
        <v>0</v>
      </c>
      <c r="U62" s="355"/>
    </row>
    <row r="63" spans="1:21" s="192" customFormat="1" x14ac:dyDescent="0.2">
      <c r="A63" s="419">
        <f t="shared" si="0"/>
        <v>60</v>
      </c>
      <c r="B63" s="352"/>
      <c r="C63" s="353"/>
      <c r="D63" s="353"/>
      <c r="E63" s="528"/>
      <c r="F63" s="528"/>
      <c r="G63" s="521"/>
      <c r="H63" s="521"/>
      <c r="I63" s="351" t="s">
        <v>215</v>
      </c>
      <c r="J63" s="425" t="str">
        <f>VLOOKUP(I63,Anlagengruppen!$B$4:$D$41,2,)</f>
        <v>n.n.</v>
      </c>
      <c r="K63" s="425">
        <f>IF(ISERROR(IF(J63-('A. Allgemeine Informationen'!$B$10-E63)&gt;J63,"FEHLER",J63-('A. Allgemeine Informationen'!$B$10-E63))),0,IF(J63-('A. Allgemeine Informationen'!$B$10-E63)&gt;J63,"FEHLER",J63-('A. Allgemeine Informationen'!$B$10-E63)))</f>
        <v>0</v>
      </c>
      <c r="L63" s="354">
        <f>IF($E63='A. Allgemeine Informationen'!$B$10,0,N63*K63)</f>
        <v>0</v>
      </c>
      <c r="M63" s="354">
        <f>IF($E63='A. Allgemeine Informationen'!$B$10,C63-N63,L63-N63)</f>
        <v>0</v>
      </c>
      <c r="N63" s="354">
        <f t="shared" si="1"/>
        <v>0</v>
      </c>
      <c r="O63" s="356">
        <f>IF(ISERROR(IF($E63='A. Allgemeine Informationen'!$B$10,0,Q63*(20-(J63-K63)))),0,IF($E63='A. Allgemeine Informationen'!$B$10,0,Q63*(20-(J63-K63))))</f>
        <v>0</v>
      </c>
      <c r="P63" s="356">
        <f>IF($E63='A. Allgemeine Informationen'!$B$10,D63-Q63,O63-Q63)</f>
        <v>0</v>
      </c>
      <c r="Q63" s="356">
        <f t="shared" si="2"/>
        <v>0</v>
      </c>
      <c r="R63" s="354">
        <f>IF(ISERROR(AVERAGE(L63+O63,M63+P63)*'D. Gewerbesteuer&amp;Mischzinssatz'!$H$9/100),0,AVERAGE(L63+O63,M63+P63)*'D. Gewerbesteuer&amp;Mischzinssatz'!$H$9/100)</f>
        <v>0</v>
      </c>
      <c r="S63" s="354">
        <f>IF(ISERROR(R63*'D. Gewerbesteuer&amp;Mischzinssatz'!$B$3/100*0.035),0,R63*'D. Gewerbesteuer&amp;Mischzinssatz'!$B$3/100*0.035)</f>
        <v>0</v>
      </c>
      <c r="T63" s="354">
        <f t="shared" si="3"/>
        <v>0</v>
      </c>
      <c r="U63" s="355"/>
    </row>
    <row r="64" spans="1:21" s="192" customFormat="1" x14ac:dyDescent="0.2">
      <c r="A64" s="419">
        <f t="shared" si="0"/>
        <v>61</v>
      </c>
      <c r="B64" s="352"/>
      <c r="C64" s="353"/>
      <c r="D64" s="353"/>
      <c r="E64" s="528"/>
      <c r="F64" s="528"/>
      <c r="G64" s="521"/>
      <c r="H64" s="521"/>
      <c r="I64" s="351" t="s">
        <v>215</v>
      </c>
      <c r="J64" s="425" t="str">
        <f>VLOOKUP(I64,Anlagengruppen!$B$4:$D$41,2,)</f>
        <v>n.n.</v>
      </c>
      <c r="K64" s="425">
        <f>IF(ISERROR(IF(J64-('A. Allgemeine Informationen'!$B$10-E64)&gt;J64,"FEHLER",J64-('A. Allgemeine Informationen'!$B$10-E64))),0,IF(J64-('A. Allgemeine Informationen'!$B$10-E64)&gt;J64,"FEHLER",J64-('A. Allgemeine Informationen'!$B$10-E64)))</f>
        <v>0</v>
      </c>
      <c r="L64" s="354">
        <f>IF($E64='A. Allgemeine Informationen'!$B$10,0,N64*K64)</f>
        <v>0</v>
      </c>
      <c r="M64" s="354">
        <f>IF($E64='A. Allgemeine Informationen'!$B$10,C64-N64,L64-N64)</f>
        <v>0</v>
      </c>
      <c r="N64" s="354">
        <f t="shared" si="1"/>
        <v>0</v>
      </c>
      <c r="O64" s="356">
        <f>IF(ISERROR(IF($E64='A. Allgemeine Informationen'!$B$10,0,Q64*(20-(J64-K64)))),0,IF($E64='A. Allgemeine Informationen'!$B$10,0,Q64*(20-(J64-K64))))</f>
        <v>0</v>
      </c>
      <c r="P64" s="356">
        <f>IF($E64='A. Allgemeine Informationen'!$B$10,D64-Q64,O64-Q64)</f>
        <v>0</v>
      </c>
      <c r="Q64" s="356">
        <f t="shared" si="2"/>
        <v>0</v>
      </c>
      <c r="R64" s="354">
        <f>IF(ISERROR(AVERAGE(L64+O64,M64+P64)*'D. Gewerbesteuer&amp;Mischzinssatz'!$H$9/100),0,AVERAGE(L64+O64,M64+P64)*'D. Gewerbesteuer&amp;Mischzinssatz'!$H$9/100)</f>
        <v>0</v>
      </c>
      <c r="S64" s="354">
        <f>IF(ISERROR(R64*'D. Gewerbesteuer&amp;Mischzinssatz'!$B$3/100*0.035),0,R64*'D. Gewerbesteuer&amp;Mischzinssatz'!$B$3/100*0.035)</f>
        <v>0</v>
      </c>
      <c r="T64" s="354">
        <f t="shared" si="3"/>
        <v>0</v>
      </c>
      <c r="U64" s="355"/>
    </row>
    <row r="65" spans="1:21" s="192" customFormat="1" x14ac:dyDescent="0.2">
      <c r="A65" s="419">
        <f t="shared" si="0"/>
        <v>62</v>
      </c>
      <c r="B65" s="352"/>
      <c r="C65" s="353"/>
      <c r="D65" s="353"/>
      <c r="E65" s="528"/>
      <c r="F65" s="528"/>
      <c r="G65" s="521"/>
      <c r="H65" s="521"/>
      <c r="I65" s="351" t="s">
        <v>215</v>
      </c>
      <c r="J65" s="425" t="str">
        <f>VLOOKUP(I65,Anlagengruppen!$B$4:$D$41,2,)</f>
        <v>n.n.</v>
      </c>
      <c r="K65" s="425">
        <f>IF(ISERROR(IF(J65-('A. Allgemeine Informationen'!$B$10-E65)&gt;J65,"FEHLER",J65-('A. Allgemeine Informationen'!$B$10-E65))),0,IF(J65-('A. Allgemeine Informationen'!$B$10-E65)&gt;J65,"FEHLER",J65-('A. Allgemeine Informationen'!$B$10-E65)))</f>
        <v>0</v>
      </c>
      <c r="L65" s="354">
        <f>IF($E65='A. Allgemeine Informationen'!$B$10,0,N65*K65)</f>
        <v>0</v>
      </c>
      <c r="M65" s="354">
        <f>IF($E65='A. Allgemeine Informationen'!$B$10,C65-N65,L65-N65)</f>
        <v>0</v>
      </c>
      <c r="N65" s="354">
        <f t="shared" si="1"/>
        <v>0</v>
      </c>
      <c r="O65" s="356">
        <f>IF(ISERROR(IF($E65='A. Allgemeine Informationen'!$B$10,0,Q65*(20-(J65-K65)))),0,IF($E65='A. Allgemeine Informationen'!$B$10,0,Q65*(20-(J65-K65))))</f>
        <v>0</v>
      </c>
      <c r="P65" s="356">
        <f>IF($E65='A. Allgemeine Informationen'!$B$10,D65-Q65,O65-Q65)</f>
        <v>0</v>
      </c>
      <c r="Q65" s="356">
        <f t="shared" si="2"/>
        <v>0</v>
      </c>
      <c r="R65" s="354">
        <f>IF(ISERROR(AVERAGE(L65+O65,M65+P65)*'D. Gewerbesteuer&amp;Mischzinssatz'!$H$9/100),0,AVERAGE(L65+O65,M65+P65)*'D. Gewerbesteuer&amp;Mischzinssatz'!$H$9/100)</f>
        <v>0</v>
      </c>
      <c r="S65" s="354">
        <f>IF(ISERROR(R65*'D. Gewerbesteuer&amp;Mischzinssatz'!$B$3/100*0.035),0,R65*'D. Gewerbesteuer&amp;Mischzinssatz'!$B$3/100*0.035)</f>
        <v>0</v>
      </c>
      <c r="T65" s="354">
        <f t="shared" si="3"/>
        <v>0</v>
      </c>
      <c r="U65" s="355"/>
    </row>
    <row r="66" spans="1:21" s="192" customFormat="1" x14ac:dyDescent="0.2">
      <c r="A66" s="419">
        <f t="shared" si="0"/>
        <v>63</v>
      </c>
      <c r="B66" s="352"/>
      <c r="C66" s="353"/>
      <c r="D66" s="353"/>
      <c r="E66" s="528"/>
      <c r="F66" s="528"/>
      <c r="G66" s="521"/>
      <c r="H66" s="521"/>
      <c r="I66" s="351" t="s">
        <v>215</v>
      </c>
      <c r="J66" s="425" t="str">
        <f>VLOOKUP(I66,Anlagengruppen!$B$4:$D$41,2,)</f>
        <v>n.n.</v>
      </c>
      <c r="K66" s="425">
        <f>IF(ISERROR(IF(J66-('A. Allgemeine Informationen'!$B$10-E66)&gt;J66,"FEHLER",J66-('A. Allgemeine Informationen'!$B$10-E66))),0,IF(J66-('A. Allgemeine Informationen'!$B$10-E66)&gt;J66,"FEHLER",J66-('A. Allgemeine Informationen'!$B$10-E66)))</f>
        <v>0</v>
      </c>
      <c r="L66" s="354">
        <f>IF($E66='A. Allgemeine Informationen'!$B$10,0,N66*K66)</f>
        <v>0</v>
      </c>
      <c r="M66" s="354">
        <f>IF($E66='A. Allgemeine Informationen'!$B$10,C66-N66,L66-N66)</f>
        <v>0</v>
      </c>
      <c r="N66" s="354">
        <f t="shared" si="1"/>
        <v>0</v>
      </c>
      <c r="O66" s="356">
        <f>IF(ISERROR(IF($E66='A. Allgemeine Informationen'!$B$10,0,Q66*(20-(J66-K66)))),0,IF($E66='A. Allgemeine Informationen'!$B$10,0,Q66*(20-(J66-K66))))</f>
        <v>0</v>
      </c>
      <c r="P66" s="356">
        <f>IF($E66='A. Allgemeine Informationen'!$B$10,D66-Q66,O66-Q66)</f>
        <v>0</v>
      </c>
      <c r="Q66" s="356">
        <f t="shared" si="2"/>
        <v>0</v>
      </c>
      <c r="R66" s="354">
        <f>IF(ISERROR(AVERAGE(L66+O66,M66+P66)*'D. Gewerbesteuer&amp;Mischzinssatz'!$H$9/100),0,AVERAGE(L66+O66,M66+P66)*'D. Gewerbesteuer&amp;Mischzinssatz'!$H$9/100)</f>
        <v>0</v>
      </c>
      <c r="S66" s="354">
        <f>IF(ISERROR(R66*'D. Gewerbesteuer&amp;Mischzinssatz'!$B$3/100*0.035),0,R66*'D. Gewerbesteuer&amp;Mischzinssatz'!$B$3/100*0.035)</f>
        <v>0</v>
      </c>
      <c r="T66" s="354">
        <f t="shared" si="3"/>
        <v>0</v>
      </c>
      <c r="U66" s="355"/>
    </row>
    <row r="67" spans="1:21" s="192" customFormat="1" x14ac:dyDescent="0.2">
      <c r="A67" s="419">
        <f t="shared" si="0"/>
        <v>64</v>
      </c>
      <c r="B67" s="352"/>
      <c r="C67" s="353"/>
      <c r="D67" s="353"/>
      <c r="E67" s="528"/>
      <c r="F67" s="528"/>
      <c r="G67" s="521"/>
      <c r="H67" s="521"/>
      <c r="I67" s="351" t="s">
        <v>215</v>
      </c>
      <c r="J67" s="425" t="str">
        <f>VLOOKUP(I67,Anlagengruppen!$B$4:$D$41,2,)</f>
        <v>n.n.</v>
      </c>
      <c r="K67" s="425">
        <f>IF(ISERROR(IF(J67-('A. Allgemeine Informationen'!$B$10-E67)&gt;J67,"FEHLER",J67-('A. Allgemeine Informationen'!$B$10-E67))),0,IF(J67-('A. Allgemeine Informationen'!$B$10-E67)&gt;J67,"FEHLER",J67-('A. Allgemeine Informationen'!$B$10-E67)))</f>
        <v>0</v>
      </c>
      <c r="L67" s="354">
        <f>IF($E67='A. Allgemeine Informationen'!$B$10,0,N67*K67)</f>
        <v>0</v>
      </c>
      <c r="M67" s="354">
        <f>IF($E67='A. Allgemeine Informationen'!$B$10,C67-N67,L67-N67)</f>
        <v>0</v>
      </c>
      <c r="N67" s="354">
        <f t="shared" si="1"/>
        <v>0</v>
      </c>
      <c r="O67" s="356">
        <f>IF(ISERROR(IF($E67='A. Allgemeine Informationen'!$B$10,0,Q67*(20-(J67-K67)))),0,IF($E67='A. Allgemeine Informationen'!$B$10,0,Q67*(20-(J67-K67))))</f>
        <v>0</v>
      </c>
      <c r="P67" s="356">
        <f>IF($E67='A. Allgemeine Informationen'!$B$10,D67-Q67,O67-Q67)</f>
        <v>0</v>
      </c>
      <c r="Q67" s="356">
        <f t="shared" si="2"/>
        <v>0</v>
      </c>
      <c r="R67" s="354">
        <f>IF(ISERROR(AVERAGE(L67+O67,M67+P67)*'D. Gewerbesteuer&amp;Mischzinssatz'!$H$9/100),0,AVERAGE(L67+O67,M67+P67)*'D. Gewerbesteuer&amp;Mischzinssatz'!$H$9/100)</f>
        <v>0</v>
      </c>
      <c r="S67" s="354">
        <f>IF(ISERROR(R67*'D. Gewerbesteuer&amp;Mischzinssatz'!$B$3/100*0.035),0,R67*'D. Gewerbesteuer&amp;Mischzinssatz'!$B$3/100*0.035)</f>
        <v>0</v>
      </c>
      <c r="T67" s="354">
        <f t="shared" si="3"/>
        <v>0</v>
      </c>
      <c r="U67" s="355"/>
    </row>
    <row r="68" spans="1:21" s="192" customFormat="1" x14ac:dyDescent="0.2">
      <c r="A68" s="419">
        <f t="shared" si="0"/>
        <v>65</v>
      </c>
      <c r="B68" s="352"/>
      <c r="C68" s="353"/>
      <c r="D68" s="353"/>
      <c r="E68" s="528"/>
      <c r="F68" s="528"/>
      <c r="G68" s="521"/>
      <c r="H68" s="521"/>
      <c r="I68" s="351" t="s">
        <v>215</v>
      </c>
      <c r="J68" s="425" t="str">
        <f>VLOOKUP(I68,Anlagengruppen!$B$4:$D$41,2,)</f>
        <v>n.n.</v>
      </c>
      <c r="K68" s="425">
        <f>IF(ISERROR(IF(J68-('A. Allgemeine Informationen'!$B$10-E68)&gt;J68,"FEHLER",J68-('A. Allgemeine Informationen'!$B$10-E68))),0,IF(J68-('A. Allgemeine Informationen'!$B$10-E68)&gt;J68,"FEHLER",J68-('A. Allgemeine Informationen'!$B$10-E68)))</f>
        <v>0</v>
      </c>
      <c r="L68" s="354">
        <f>IF($E68='A. Allgemeine Informationen'!$B$10,0,N68*K68)</f>
        <v>0</v>
      </c>
      <c r="M68" s="354">
        <f>IF($E68='A. Allgemeine Informationen'!$B$10,C68-N68,L68-N68)</f>
        <v>0</v>
      </c>
      <c r="N68" s="354">
        <f t="shared" si="1"/>
        <v>0</v>
      </c>
      <c r="O68" s="356">
        <f>IF(ISERROR(IF($E68='A. Allgemeine Informationen'!$B$10,0,Q68*(20-(J68-K68)))),0,IF($E68='A. Allgemeine Informationen'!$B$10,0,Q68*(20-(J68-K68))))</f>
        <v>0</v>
      </c>
      <c r="P68" s="356">
        <f>IF($E68='A. Allgemeine Informationen'!$B$10,D68-Q68,O68-Q68)</f>
        <v>0</v>
      </c>
      <c r="Q68" s="356">
        <f t="shared" si="2"/>
        <v>0</v>
      </c>
      <c r="R68" s="354">
        <f>IF(ISERROR(AVERAGE(L68+O68,M68+P68)*'D. Gewerbesteuer&amp;Mischzinssatz'!$H$9/100),0,AVERAGE(L68+O68,M68+P68)*'D. Gewerbesteuer&amp;Mischzinssatz'!$H$9/100)</f>
        <v>0</v>
      </c>
      <c r="S68" s="354">
        <f>IF(ISERROR(R68*'D. Gewerbesteuer&amp;Mischzinssatz'!$B$3/100*0.035),0,R68*'D. Gewerbesteuer&amp;Mischzinssatz'!$B$3/100*0.035)</f>
        <v>0</v>
      </c>
      <c r="T68" s="354">
        <f t="shared" si="3"/>
        <v>0</v>
      </c>
      <c r="U68" s="355"/>
    </row>
    <row r="69" spans="1:21" s="192" customFormat="1" x14ac:dyDescent="0.2">
      <c r="A69" s="419">
        <f>ROW()-3</f>
        <v>66</v>
      </c>
      <c r="B69" s="352"/>
      <c r="C69" s="353"/>
      <c r="D69" s="353"/>
      <c r="E69" s="528"/>
      <c r="F69" s="528"/>
      <c r="G69" s="521"/>
      <c r="H69" s="521"/>
      <c r="I69" s="351" t="s">
        <v>215</v>
      </c>
      <c r="J69" s="425" t="str">
        <f>VLOOKUP(I69,Anlagengruppen!$B$4:$D$41,2,)</f>
        <v>n.n.</v>
      </c>
      <c r="K69" s="425">
        <f>IF(ISERROR(IF(J69-('A. Allgemeine Informationen'!$B$10-E69)&gt;J69,"FEHLER",J69-('A. Allgemeine Informationen'!$B$10-E69))),0,IF(J69-('A. Allgemeine Informationen'!$B$10-E69)&gt;J69,"FEHLER",J69-('A. Allgemeine Informationen'!$B$10-E69)))</f>
        <v>0</v>
      </c>
      <c r="L69" s="354">
        <f>IF($E69='A. Allgemeine Informationen'!$B$10,0,N69*K69)</f>
        <v>0</v>
      </c>
      <c r="M69" s="354">
        <f>IF($E69='A. Allgemeine Informationen'!$B$10,C69-N69,L69-N69)</f>
        <v>0</v>
      </c>
      <c r="N69" s="354">
        <f>IF(ISERROR(C69/J69),0,C69/J69)</f>
        <v>0</v>
      </c>
      <c r="O69" s="356">
        <f>IF(ISERROR(IF($E69='A. Allgemeine Informationen'!$B$10,0,Q69*(20-(J69-K69)))),0,IF($E69='A. Allgemeine Informationen'!$B$10,0,Q69*(20-(J69-K69))))</f>
        <v>0</v>
      </c>
      <c r="P69" s="356">
        <f>IF($E69='A. Allgemeine Informationen'!$B$10,D69-Q69,O69-Q69)</f>
        <v>0</v>
      </c>
      <c r="Q69" s="356">
        <f>IF(ISERROR(D69/20),0,D69/20)</f>
        <v>0</v>
      </c>
      <c r="R69" s="354">
        <f>IF(ISERROR(AVERAGE(L69+O69,M69+P69)*'D. Gewerbesteuer&amp;Mischzinssatz'!$H$9/100),0,AVERAGE(L69+O69,M69+P69)*'D. Gewerbesteuer&amp;Mischzinssatz'!$H$9/100)</f>
        <v>0</v>
      </c>
      <c r="S69" s="354">
        <f>IF(ISERROR(R69*'D. Gewerbesteuer&amp;Mischzinssatz'!$B$3/100*0.035),0,R69*'D. Gewerbesteuer&amp;Mischzinssatz'!$B$3/100*0.035)</f>
        <v>0</v>
      </c>
      <c r="T69" s="354">
        <f>N69+Q69+R69+S69</f>
        <v>0</v>
      </c>
      <c r="U69" s="355"/>
    </row>
    <row r="70" spans="1:21" s="192" customFormat="1" x14ac:dyDescent="0.2">
      <c r="A70" s="419">
        <f>ROW()-3</f>
        <v>67</v>
      </c>
      <c r="B70" s="352"/>
      <c r="C70" s="353"/>
      <c r="D70" s="353"/>
      <c r="E70" s="528"/>
      <c r="F70" s="528"/>
      <c r="G70" s="521"/>
      <c r="H70" s="521"/>
      <c r="I70" s="351" t="s">
        <v>215</v>
      </c>
      <c r="J70" s="425" t="str">
        <f>VLOOKUP(I70,Anlagengruppen!$B$4:$D$41,2,)</f>
        <v>n.n.</v>
      </c>
      <c r="K70" s="425">
        <f>IF(ISERROR(IF(J70-('A. Allgemeine Informationen'!$B$10-E70)&gt;J70,"FEHLER",J70-('A. Allgemeine Informationen'!$B$10-E70))),0,IF(J70-('A. Allgemeine Informationen'!$B$10-E70)&gt;J70,"FEHLER",J70-('A. Allgemeine Informationen'!$B$10-E70)))</f>
        <v>0</v>
      </c>
      <c r="L70" s="354">
        <f>IF($E70='A. Allgemeine Informationen'!$B$10,0,N70*K70)</f>
        <v>0</v>
      </c>
      <c r="M70" s="354">
        <f>IF($E70='A. Allgemeine Informationen'!$B$10,C70-N70,L70-N70)</f>
        <v>0</v>
      </c>
      <c r="N70" s="354">
        <f>IF(ISERROR(C70/J70),0,C70/J70)</f>
        <v>0</v>
      </c>
      <c r="O70" s="356">
        <f>IF(ISERROR(IF($E70='A. Allgemeine Informationen'!$B$10,0,Q70*(20-(J70-K70)))),0,IF($E70='A. Allgemeine Informationen'!$B$10,0,Q70*(20-(J70-K70))))</f>
        <v>0</v>
      </c>
      <c r="P70" s="356">
        <f>IF($E70='A. Allgemeine Informationen'!$B$10,D70-Q70,O70-Q70)</f>
        <v>0</v>
      </c>
      <c r="Q70" s="356">
        <f>IF(ISERROR(D70/20),0,D70/20)</f>
        <v>0</v>
      </c>
      <c r="R70" s="354">
        <f>IF(ISERROR(AVERAGE(L70+O70,M70+P70)*'D. Gewerbesteuer&amp;Mischzinssatz'!$H$9/100),0,AVERAGE(L70+O70,M70+P70)*'D. Gewerbesteuer&amp;Mischzinssatz'!$H$9/100)</f>
        <v>0</v>
      </c>
      <c r="S70" s="354">
        <f>IF(ISERROR(R70*'D. Gewerbesteuer&amp;Mischzinssatz'!$B$3/100*0.035),0,R70*'D. Gewerbesteuer&amp;Mischzinssatz'!$B$3/100*0.035)</f>
        <v>0</v>
      </c>
      <c r="T70" s="354">
        <f>N70+Q70+R70+S70</f>
        <v>0</v>
      </c>
      <c r="U70" s="355"/>
    </row>
    <row r="71" spans="1:21" s="192" customFormat="1" x14ac:dyDescent="0.2">
      <c r="A71" s="419">
        <f>ROW()-3</f>
        <v>68</v>
      </c>
      <c r="B71" s="352"/>
      <c r="C71" s="353"/>
      <c r="D71" s="353"/>
      <c r="E71" s="528"/>
      <c r="F71" s="528"/>
      <c r="G71" s="521"/>
      <c r="H71" s="521"/>
      <c r="I71" s="351" t="s">
        <v>215</v>
      </c>
      <c r="J71" s="425" t="str">
        <f>VLOOKUP(I71,Anlagengruppen!$B$4:$D$41,2,)</f>
        <v>n.n.</v>
      </c>
      <c r="K71" s="425">
        <f>IF(ISERROR(IF(J71-('A. Allgemeine Informationen'!$B$10-E71)&gt;J71,"FEHLER",J71-('A. Allgemeine Informationen'!$B$10-E71))),0,IF(J71-('A. Allgemeine Informationen'!$B$10-E71)&gt;J71,"FEHLER",J71-('A. Allgemeine Informationen'!$B$10-E71)))</f>
        <v>0</v>
      </c>
      <c r="L71" s="354">
        <f>IF($E71='A. Allgemeine Informationen'!$B$10,0,N71*K71)</f>
        <v>0</v>
      </c>
      <c r="M71" s="354">
        <f>IF($E71='A. Allgemeine Informationen'!$B$10,C71-N71,L71-N71)</f>
        <v>0</v>
      </c>
      <c r="N71" s="354">
        <f>IF(ISERROR(C71/J71),0,C71/J71)</f>
        <v>0</v>
      </c>
      <c r="O71" s="356">
        <f>IF(ISERROR(IF($E71='A. Allgemeine Informationen'!$B$10,0,Q71*(20-(J71-K71)))),0,IF($E71='A. Allgemeine Informationen'!$B$10,0,Q71*(20-(J71-K71))))</f>
        <v>0</v>
      </c>
      <c r="P71" s="356">
        <f>IF($E71='A. Allgemeine Informationen'!$B$10,D71-Q71,O71-Q71)</f>
        <v>0</v>
      </c>
      <c r="Q71" s="356">
        <f>IF(ISERROR(D71/20),0,D71/20)</f>
        <v>0</v>
      </c>
      <c r="R71" s="354">
        <f>IF(ISERROR(AVERAGE(L71+O71,M71+P71)*'D. Gewerbesteuer&amp;Mischzinssatz'!$H$9/100),0,AVERAGE(L71+O71,M71+P71)*'D. Gewerbesteuer&amp;Mischzinssatz'!$H$9/100)</f>
        <v>0</v>
      </c>
      <c r="S71" s="354">
        <f>IF(ISERROR(R71*'D. Gewerbesteuer&amp;Mischzinssatz'!$B$3/100*0.035),0,R71*'D. Gewerbesteuer&amp;Mischzinssatz'!$B$3/100*0.035)</f>
        <v>0</v>
      </c>
      <c r="T71" s="354">
        <f>N71+Q71+R71+S71</f>
        <v>0</v>
      </c>
      <c r="U71" s="355"/>
    </row>
    <row r="72" spans="1:21" s="192" customFormat="1" x14ac:dyDescent="0.2">
      <c r="A72" s="419">
        <f>ROW()-3</f>
        <v>69</v>
      </c>
      <c r="B72" s="352"/>
      <c r="C72" s="353"/>
      <c r="D72" s="353"/>
      <c r="E72" s="528"/>
      <c r="F72" s="528"/>
      <c r="G72" s="521"/>
      <c r="H72" s="521"/>
      <c r="I72" s="351" t="s">
        <v>215</v>
      </c>
      <c r="J72" s="425" t="str">
        <f>VLOOKUP(I72,Anlagengruppen!$B$4:$D$41,2,)</f>
        <v>n.n.</v>
      </c>
      <c r="K72" s="425">
        <f>IF(ISERROR(IF(J72-('A. Allgemeine Informationen'!$B$10-E72)&gt;J72,"FEHLER",J72-('A. Allgemeine Informationen'!$B$10-E72))),0,IF(J72-('A. Allgemeine Informationen'!$B$10-E72)&gt;J72,"FEHLER",J72-('A. Allgemeine Informationen'!$B$10-E72)))</f>
        <v>0</v>
      </c>
      <c r="L72" s="354">
        <f>IF($E72='A. Allgemeine Informationen'!$B$10,0,N72*K72)</f>
        <v>0</v>
      </c>
      <c r="M72" s="354">
        <f>IF($E72='A. Allgemeine Informationen'!$B$10,C72-N72,L72-N72)</f>
        <v>0</v>
      </c>
      <c r="N72" s="354">
        <f>IF(ISERROR(C72/J72),0,C72/J72)</f>
        <v>0</v>
      </c>
      <c r="O72" s="356">
        <f>IF(ISERROR(IF($E72='A. Allgemeine Informationen'!$B$10,0,Q72*(20-(J72-K72)))),0,IF($E72='A. Allgemeine Informationen'!$B$10,0,Q72*(20-(J72-K72))))</f>
        <v>0</v>
      </c>
      <c r="P72" s="356">
        <f>IF($E72='A. Allgemeine Informationen'!$B$10,D72-Q72,O72-Q72)</f>
        <v>0</v>
      </c>
      <c r="Q72" s="356">
        <f>IF(ISERROR(D72/20),0,D72/20)</f>
        <v>0</v>
      </c>
      <c r="R72" s="354">
        <f>IF(ISERROR(AVERAGE(L72+O72,M72+P72)*'D. Gewerbesteuer&amp;Mischzinssatz'!$H$9/100),0,AVERAGE(L72+O72,M72+P72)*'D. Gewerbesteuer&amp;Mischzinssatz'!$H$9/100)</f>
        <v>0</v>
      </c>
      <c r="S72" s="354">
        <f>IF(ISERROR(R72*'D. Gewerbesteuer&amp;Mischzinssatz'!$B$3/100*0.035),0,R72*'D. Gewerbesteuer&amp;Mischzinssatz'!$B$3/100*0.035)</f>
        <v>0</v>
      </c>
      <c r="T72" s="354">
        <f>N72+Q72+R72+S72</f>
        <v>0</v>
      </c>
      <c r="U72" s="355"/>
    </row>
    <row r="73" spans="1:21" s="362" customFormat="1" ht="13.5" thickBot="1" x14ac:dyDescent="0.25">
      <c r="A73" s="421">
        <f>ROW()-3</f>
        <v>70</v>
      </c>
      <c r="B73" s="357"/>
      <c r="C73" s="358"/>
      <c r="D73" s="358"/>
      <c r="E73" s="529"/>
      <c r="F73" s="529"/>
      <c r="G73" s="522"/>
      <c r="H73" s="522"/>
      <c r="I73" s="434" t="s">
        <v>215</v>
      </c>
      <c r="J73" s="426" t="str">
        <f>VLOOKUP(I73,Anlagengruppen!$B$4:$D$41,2,)</f>
        <v>n.n.</v>
      </c>
      <c r="K73" s="426">
        <f>IF(ISERROR(IF(J73-('A. Allgemeine Informationen'!$B$10-E73)&gt;J73,"FEHLER",J73-('A. Allgemeine Informationen'!$B$10-E73))),0,IF(J73-('A. Allgemeine Informationen'!$B$10-E73)&gt;J73,"FEHLER",J73-('A. Allgemeine Informationen'!$B$10-E73)))</f>
        <v>0</v>
      </c>
      <c r="L73" s="359">
        <f>IF($E73='A. Allgemeine Informationen'!$B$10,0,N73*K73)</f>
        <v>0</v>
      </c>
      <c r="M73" s="359">
        <f>IF($E73='A. Allgemeine Informationen'!$B$10,C73-N73,L73-N73)</f>
        <v>0</v>
      </c>
      <c r="N73" s="359">
        <f>IF(ISERROR(C73/J73),0,C73/J73)</f>
        <v>0</v>
      </c>
      <c r="O73" s="360">
        <f>IF(ISERROR(IF($E73='A. Allgemeine Informationen'!$B$10,0,Q73*(20-(J73-K73)))),0,IF($E73='A. Allgemeine Informationen'!$B$10,0,Q73*(20-(J73-K73))))</f>
        <v>0</v>
      </c>
      <c r="P73" s="360">
        <f>IF($E73='A. Allgemeine Informationen'!$B$10,D73-Q73,O73-Q73)</f>
        <v>0</v>
      </c>
      <c r="Q73" s="360">
        <f>IF(ISERROR(D73/20),0,D73/20)</f>
        <v>0</v>
      </c>
      <c r="R73" s="359">
        <f>IF(ISERROR(AVERAGE(L73+O73,M73+P73)*'D. Gewerbesteuer&amp;Mischzinssatz'!$H$9/100),0,AVERAGE(L73+O73,M73+P73)*'D. Gewerbesteuer&amp;Mischzinssatz'!$H$9/100)</f>
        <v>0</v>
      </c>
      <c r="S73" s="359">
        <f>IF(ISERROR(R73*'D. Gewerbesteuer&amp;Mischzinssatz'!$B$3/100*0.035),0,R73*'D. Gewerbesteuer&amp;Mischzinssatz'!$B$3/100*0.035)</f>
        <v>0</v>
      </c>
      <c r="T73" s="359">
        <f>N73+Q73+R73+S73</f>
        <v>0</v>
      </c>
      <c r="U73" s="361"/>
    </row>
  </sheetData>
  <sheetProtection formatColumns="0" formatRows="0" insertRows="0"/>
  <customSheetViews>
    <customSheetView guid="{B8C5A4F7-AE80-4428-963C-9BC2C87B7156}" scale="75" showRuler="0">
      <selection activeCell="A2" sqref="A2"/>
      <pageMargins left="0.78740157499999996" right="0.78740157499999996" top="0.984251969" bottom="0.984251969" header="0.4921259845" footer="0.4921259845"/>
      <pageSetup paperSize="9" orientation="portrait" horizontalDpi="1200" verticalDpi="1200" r:id="rId1"/>
      <headerFooter alignWithMargins="0"/>
    </customSheetView>
  </customSheetViews>
  <phoneticPr fontId="7" type="noConversion"/>
  <dataValidations count="1">
    <dataValidation type="list" allowBlank="1" showInputMessage="1" showErrorMessage="1" sqref="I4:I73">
      <formula1>Anlagengruppen</formula1>
    </dataValidation>
  </dataValidations>
  <pageMargins left="0.39370078740157483" right="0.39370078740157483" top="0.39370078740157483" bottom="0.39370078740157483" header="0.19685039370078741" footer="0.19685039370078741"/>
  <pageSetup paperSize="8" scale="35" fitToHeight="0" orientation="landscape" r:id="rId2"/>
  <headerFooter alignWithMargins="0">
    <oddFooter>&amp;L&amp;8&amp;D&amp;C&amp;P/&amp;N&amp;R&amp;8&amp;A -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view="pageBreakPreview" zoomScale="90" zoomScaleNormal="100" zoomScaleSheetLayoutView="90" workbookViewId="0">
      <selection activeCell="B4" sqref="B4"/>
    </sheetView>
  </sheetViews>
  <sheetFormatPr baseColWidth="10" defaultRowHeight="12.75" x14ac:dyDescent="0.2"/>
  <cols>
    <col min="1" max="1" width="8.28515625" style="192" customWidth="1"/>
    <col min="2" max="2" width="40.7109375" style="192" customWidth="1"/>
    <col min="3" max="6" width="40.7109375" style="193" customWidth="1"/>
    <col min="7" max="7" width="5.7109375" style="457" customWidth="1"/>
    <col min="8" max="9" width="40.7109375" style="193" customWidth="1"/>
    <col min="10" max="16384" width="11.42578125" style="192"/>
  </cols>
  <sheetData>
    <row r="1" spans="1:9" s="453" customFormat="1" ht="19.5" x14ac:dyDescent="0.3">
      <c r="A1" s="186" t="s">
        <v>92</v>
      </c>
      <c r="C1" s="454"/>
      <c r="D1" s="454"/>
      <c r="E1" s="454"/>
      <c r="F1" s="454"/>
      <c r="G1" s="455"/>
      <c r="H1" s="454"/>
      <c r="I1" s="454"/>
    </row>
    <row r="2" spans="1:9" s="456" customFormat="1" ht="15.95" customHeight="1" thickBot="1" x14ac:dyDescent="0.25">
      <c r="C2" s="193"/>
      <c r="D2" s="193"/>
      <c r="E2" s="193"/>
      <c r="F2" s="193"/>
      <c r="G2" s="457"/>
      <c r="H2" s="458" t="s">
        <v>244</v>
      </c>
      <c r="I2" s="193"/>
    </row>
    <row r="3" spans="1:9" s="362" customFormat="1" ht="99.95" customHeight="1" thickBot="1" x14ac:dyDescent="0.25">
      <c r="A3" s="459" t="s">
        <v>185</v>
      </c>
      <c r="B3" s="183" t="s">
        <v>1</v>
      </c>
      <c r="C3" s="184" t="s">
        <v>86</v>
      </c>
      <c r="D3" s="184" t="s">
        <v>87</v>
      </c>
      <c r="E3" s="184" t="s">
        <v>88</v>
      </c>
      <c r="F3" s="460" t="s">
        <v>89</v>
      </c>
      <c r="G3" s="461"/>
      <c r="H3" s="462" t="s">
        <v>90</v>
      </c>
      <c r="I3" s="460" t="s">
        <v>91</v>
      </c>
    </row>
    <row r="4" spans="1:9" s="468" customFormat="1" x14ac:dyDescent="0.2">
      <c r="A4" s="463">
        <f>'E. Kosten Erweiterungsmaßnahmen'!A4</f>
        <v>1</v>
      </c>
      <c r="B4" s="464" t="str">
        <f>IF('E. Kosten Erweiterungsmaßnahmen'!B4="","",'E. Kosten Erweiterungsmaßnahmen'!B4)</f>
        <v/>
      </c>
      <c r="C4" s="418">
        <f>D4+E4</f>
        <v>0</v>
      </c>
      <c r="D4" s="418">
        <f>'E. Kosten Erweiterungsmaßnahmen'!T4</f>
        <v>0</v>
      </c>
      <c r="E4" s="418">
        <f>'E. Kosten Erweiterungsmaßnahmen'!U4</f>
        <v>0</v>
      </c>
      <c r="F4" s="465">
        <f>IF('A. Allgemeine Informationen'!$B$12="vereinfachtes Verfahren",'E1. Kosten; Zusammenfassung'!C4*0.45,H4+I4)</f>
        <v>0</v>
      </c>
      <c r="G4" s="466"/>
      <c r="H4" s="467">
        <f>'E. Kosten Erweiterungsmaßnahmen'!Q4</f>
        <v>0</v>
      </c>
      <c r="I4" s="350"/>
    </row>
    <row r="5" spans="1:9" s="468" customFormat="1" x14ac:dyDescent="0.2">
      <c r="A5" s="469">
        <f>'E. Kosten Erweiterungsmaßnahmen'!A5</f>
        <v>2</v>
      </c>
      <c r="B5" s="470" t="str">
        <f>IF('E. Kosten Erweiterungsmaßnahmen'!B5="","",'E. Kosten Erweiterungsmaßnahmen'!B5)</f>
        <v/>
      </c>
      <c r="C5" s="420">
        <f t="shared" ref="C5" si="0">D5+E5</f>
        <v>0</v>
      </c>
      <c r="D5" s="420">
        <f>'E. Kosten Erweiterungsmaßnahmen'!T5</f>
        <v>0</v>
      </c>
      <c r="E5" s="420">
        <f>'E. Kosten Erweiterungsmaßnahmen'!U5</f>
        <v>0</v>
      </c>
      <c r="F5" s="465">
        <f>IF('A. Allgemeine Informationen'!$B$12="vereinfachtes Verfahren",'E1. Kosten; Zusammenfassung'!C5*0.45,H5+I5)</f>
        <v>0</v>
      </c>
      <c r="G5" s="466"/>
      <c r="H5" s="467">
        <f>'E. Kosten Erweiterungsmaßnahmen'!Q5</f>
        <v>0</v>
      </c>
      <c r="I5" s="350"/>
    </row>
    <row r="6" spans="1:9" x14ac:dyDescent="0.2">
      <c r="A6" s="469">
        <f>'E. Kosten Erweiterungsmaßnahmen'!A6</f>
        <v>3</v>
      </c>
      <c r="B6" s="470" t="str">
        <f>IF('E. Kosten Erweiterungsmaßnahmen'!B6="","",'E. Kosten Erweiterungsmaßnahmen'!B6)</f>
        <v/>
      </c>
      <c r="C6" s="420">
        <f t="shared" ref="C6:C69" si="1">D6+E6</f>
        <v>0</v>
      </c>
      <c r="D6" s="420">
        <f>'E. Kosten Erweiterungsmaßnahmen'!T6</f>
        <v>0</v>
      </c>
      <c r="E6" s="420">
        <f>'E. Kosten Erweiterungsmaßnahmen'!U6</f>
        <v>0</v>
      </c>
      <c r="F6" s="465">
        <f>IF('A. Allgemeine Informationen'!$B$12="vereinfachtes Verfahren",'E1. Kosten; Zusammenfassung'!C6*0.45,H6+I6)</f>
        <v>0</v>
      </c>
      <c r="G6" s="466"/>
      <c r="H6" s="467">
        <f>'E. Kosten Erweiterungsmaßnahmen'!Q6</f>
        <v>0</v>
      </c>
      <c r="I6" s="350"/>
    </row>
    <row r="7" spans="1:9" x14ac:dyDescent="0.2">
      <c r="A7" s="469">
        <f>'E. Kosten Erweiterungsmaßnahmen'!A7</f>
        <v>4</v>
      </c>
      <c r="B7" s="470" t="str">
        <f>IF('E. Kosten Erweiterungsmaßnahmen'!B7="","",'E. Kosten Erweiterungsmaßnahmen'!B7)</f>
        <v/>
      </c>
      <c r="C7" s="420">
        <f t="shared" si="1"/>
        <v>0</v>
      </c>
      <c r="D7" s="420">
        <f>'E. Kosten Erweiterungsmaßnahmen'!T7</f>
        <v>0</v>
      </c>
      <c r="E7" s="420">
        <f>'E. Kosten Erweiterungsmaßnahmen'!U7</f>
        <v>0</v>
      </c>
      <c r="F7" s="465">
        <f>IF('A. Allgemeine Informationen'!$B$12="vereinfachtes Verfahren",'E1. Kosten; Zusammenfassung'!C7*0.45,H7+I7)</f>
        <v>0</v>
      </c>
      <c r="G7" s="466"/>
      <c r="H7" s="467">
        <f>'E. Kosten Erweiterungsmaßnahmen'!Q7</f>
        <v>0</v>
      </c>
      <c r="I7" s="350"/>
    </row>
    <row r="8" spans="1:9" x14ac:dyDescent="0.2">
      <c r="A8" s="469">
        <f>'E. Kosten Erweiterungsmaßnahmen'!A8</f>
        <v>5</v>
      </c>
      <c r="B8" s="470" t="str">
        <f>IF('E. Kosten Erweiterungsmaßnahmen'!B8="","",'E. Kosten Erweiterungsmaßnahmen'!B8)</f>
        <v/>
      </c>
      <c r="C8" s="420">
        <f t="shared" si="1"/>
        <v>0</v>
      </c>
      <c r="D8" s="420">
        <f>'E. Kosten Erweiterungsmaßnahmen'!T8</f>
        <v>0</v>
      </c>
      <c r="E8" s="420">
        <f>'E. Kosten Erweiterungsmaßnahmen'!U8</f>
        <v>0</v>
      </c>
      <c r="F8" s="465">
        <f>IF('A. Allgemeine Informationen'!$B$12="vereinfachtes Verfahren",'E1. Kosten; Zusammenfassung'!C8*0.45,H8+I8)</f>
        <v>0</v>
      </c>
      <c r="G8" s="466"/>
      <c r="H8" s="467">
        <f>'E. Kosten Erweiterungsmaßnahmen'!Q8</f>
        <v>0</v>
      </c>
      <c r="I8" s="350"/>
    </row>
    <row r="9" spans="1:9" x14ac:dyDescent="0.2">
      <c r="A9" s="469">
        <f>'E. Kosten Erweiterungsmaßnahmen'!A9</f>
        <v>6</v>
      </c>
      <c r="B9" s="470" t="str">
        <f>IF('E. Kosten Erweiterungsmaßnahmen'!B9="","",'E. Kosten Erweiterungsmaßnahmen'!B9)</f>
        <v/>
      </c>
      <c r="C9" s="420">
        <f t="shared" si="1"/>
        <v>0</v>
      </c>
      <c r="D9" s="420">
        <f>'E. Kosten Erweiterungsmaßnahmen'!T9</f>
        <v>0</v>
      </c>
      <c r="E9" s="420">
        <f>'E. Kosten Erweiterungsmaßnahmen'!U9</f>
        <v>0</v>
      </c>
      <c r="F9" s="465">
        <f>IF('A. Allgemeine Informationen'!$B$12="vereinfachtes Verfahren",'E1. Kosten; Zusammenfassung'!C9*0.45,H9+I9)</f>
        <v>0</v>
      </c>
      <c r="G9" s="466"/>
      <c r="H9" s="467">
        <f>'E. Kosten Erweiterungsmaßnahmen'!Q9</f>
        <v>0</v>
      </c>
      <c r="I9" s="350"/>
    </row>
    <row r="10" spans="1:9" x14ac:dyDescent="0.2">
      <c r="A10" s="469">
        <f>'E. Kosten Erweiterungsmaßnahmen'!A10</f>
        <v>7</v>
      </c>
      <c r="B10" s="470" t="str">
        <f>IF('E. Kosten Erweiterungsmaßnahmen'!B10="","",'E. Kosten Erweiterungsmaßnahmen'!B10)</f>
        <v/>
      </c>
      <c r="C10" s="420">
        <f t="shared" si="1"/>
        <v>0</v>
      </c>
      <c r="D10" s="420">
        <f>'E. Kosten Erweiterungsmaßnahmen'!T10</f>
        <v>0</v>
      </c>
      <c r="E10" s="420">
        <f>'E. Kosten Erweiterungsmaßnahmen'!U10</f>
        <v>0</v>
      </c>
      <c r="F10" s="465">
        <f>IF('A. Allgemeine Informationen'!$B$12="vereinfachtes Verfahren",'E1. Kosten; Zusammenfassung'!C10*0.45,H10+I10)</f>
        <v>0</v>
      </c>
      <c r="G10" s="466"/>
      <c r="H10" s="467">
        <f>'E. Kosten Erweiterungsmaßnahmen'!Q10</f>
        <v>0</v>
      </c>
      <c r="I10" s="350"/>
    </row>
    <row r="11" spans="1:9" x14ac:dyDescent="0.2">
      <c r="A11" s="469">
        <f>'E. Kosten Erweiterungsmaßnahmen'!A11</f>
        <v>8</v>
      </c>
      <c r="B11" s="470" t="str">
        <f>IF('E. Kosten Erweiterungsmaßnahmen'!B11="","",'E. Kosten Erweiterungsmaßnahmen'!B11)</f>
        <v/>
      </c>
      <c r="C11" s="420">
        <f t="shared" si="1"/>
        <v>0</v>
      </c>
      <c r="D11" s="420">
        <f>'E. Kosten Erweiterungsmaßnahmen'!T11</f>
        <v>0</v>
      </c>
      <c r="E11" s="420">
        <f>'E. Kosten Erweiterungsmaßnahmen'!U11</f>
        <v>0</v>
      </c>
      <c r="F11" s="465">
        <f>IF('A. Allgemeine Informationen'!$B$12="vereinfachtes Verfahren",'E1. Kosten; Zusammenfassung'!C11*0.45,H11+I11)</f>
        <v>0</v>
      </c>
      <c r="G11" s="466"/>
      <c r="H11" s="467">
        <f>'E. Kosten Erweiterungsmaßnahmen'!Q11</f>
        <v>0</v>
      </c>
      <c r="I11" s="350"/>
    </row>
    <row r="12" spans="1:9" x14ac:dyDescent="0.2">
      <c r="A12" s="469">
        <f>'E. Kosten Erweiterungsmaßnahmen'!A12</f>
        <v>9</v>
      </c>
      <c r="B12" s="470" t="str">
        <f>IF('E. Kosten Erweiterungsmaßnahmen'!B12="","",'E. Kosten Erweiterungsmaßnahmen'!B12)</f>
        <v/>
      </c>
      <c r="C12" s="420">
        <f t="shared" si="1"/>
        <v>0</v>
      </c>
      <c r="D12" s="420">
        <f>'E. Kosten Erweiterungsmaßnahmen'!T12</f>
        <v>0</v>
      </c>
      <c r="E12" s="420">
        <f>'E. Kosten Erweiterungsmaßnahmen'!U12</f>
        <v>0</v>
      </c>
      <c r="F12" s="465">
        <f>IF('A. Allgemeine Informationen'!$B$12="vereinfachtes Verfahren",'E1. Kosten; Zusammenfassung'!C12*0.45,H12+I12)</f>
        <v>0</v>
      </c>
      <c r="G12" s="466"/>
      <c r="H12" s="467">
        <f>'E. Kosten Erweiterungsmaßnahmen'!Q12</f>
        <v>0</v>
      </c>
      <c r="I12" s="350"/>
    </row>
    <row r="13" spans="1:9" x14ac:dyDescent="0.2">
      <c r="A13" s="469">
        <f>'E. Kosten Erweiterungsmaßnahmen'!A13</f>
        <v>10</v>
      </c>
      <c r="B13" s="470" t="str">
        <f>IF('E. Kosten Erweiterungsmaßnahmen'!B13="","",'E. Kosten Erweiterungsmaßnahmen'!B13)</f>
        <v/>
      </c>
      <c r="C13" s="420">
        <f t="shared" si="1"/>
        <v>0</v>
      </c>
      <c r="D13" s="420">
        <f>'E. Kosten Erweiterungsmaßnahmen'!T13</f>
        <v>0</v>
      </c>
      <c r="E13" s="420">
        <f>'E. Kosten Erweiterungsmaßnahmen'!U13</f>
        <v>0</v>
      </c>
      <c r="F13" s="465">
        <f>IF('A. Allgemeine Informationen'!$B$12="vereinfachtes Verfahren",'E1. Kosten; Zusammenfassung'!C13*0.45,H13+I13)</f>
        <v>0</v>
      </c>
      <c r="G13" s="466"/>
      <c r="H13" s="467">
        <f>'E. Kosten Erweiterungsmaßnahmen'!Q13</f>
        <v>0</v>
      </c>
      <c r="I13" s="350"/>
    </row>
    <row r="14" spans="1:9" x14ac:dyDescent="0.2">
      <c r="A14" s="469">
        <f>'E. Kosten Erweiterungsmaßnahmen'!A14</f>
        <v>11</v>
      </c>
      <c r="B14" s="470" t="str">
        <f>IF('E. Kosten Erweiterungsmaßnahmen'!B14="","",'E. Kosten Erweiterungsmaßnahmen'!B14)</f>
        <v/>
      </c>
      <c r="C14" s="420">
        <f t="shared" si="1"/>
        <v>0</v>
      </c>
      <c r="D14" s="420">
        <f>'E. Kosten Erweiterungsmaßnahmen'!T14</f>
        <v>0</v>
      </c>
      <c r="E14" s="420">
        <f>'E. Kosten Erweiterungsmaßnahmen'!U14</f>
        <v>0</v>
      </c>
      <c r="F14" s="465">
        <f>IF('A. Allgemeine Informationen'!$B$12="vereinfachtes Verfahren",'E1. Kosten; Zusammenfassung'!C14*0.45,H14+I14)</f>
        <v>0</v>
      </c>
      <c r="G14" s="466"/>
      <c r="H14" s="467">
        <f>'E. Kosten Erweiterungsmaßnahmen'!Q14</f>
        <v>0</v>
      </c>
      <c r="I14" s="350"/>
    </row>
    <row r="15" spans="1:9" x14ac:dyDescent="0.2">
      <c r="A15" s="469">
        <f>'E. Kosten Erweiterungsmaßnahmen'!A15</f>
        <v>12</v>
      </c>
      <c r="B15" s="470" t="str">
        <f>IF('E. Kosten Erweiterungsmaßnahmen'!B15="","",'E. Kosten Erweiterungsmaßnahmen'!B15)</f>
        <v/>
      </c>
      <c r="C15" s="420">
        <f t="shared" si="1"/>
        <v>0</v>
      </c>
      <c r="D15" s="420">
        <f>'E. Kosten Erweiterungsmaßnahmen'!T15</f>
        <v>0</v>
      </c>
      <c r="E15" s="420">
        <f>'E. Kosten Erweiterungsmaßnahmen'!U15</f>
        <v>0</v>
      </c>
      <c r="F15" s="465">
        <f>IF('A. Allgemeine Informationen'!$B$12="vereinfachtes Verfahren",'E1. Kosten; Zusammenfassung'!C15*0.45,H15+I15)</f>
        <v>0</v>
      </c>
      <c r="G15" s="466"/>
      <c r="H15" s="467">
        <f>'E. Kosten Erweiterungsmaßnahmen'!Q15</f>
        <v>0</v>
      </c>
      <c r="I15" s="350"/>
    </row>
    <row r="16" spans="1:9" x14ac:dyDescent="0.2">
      <c r="A16" s="469">
        <f>'E. Kosten Erweiterungsmaßnahmen'!A16</f>
        <v>13</v>
      </c>
      <c r="B16" s="470" t="str">
        <f>IF('E. Kosten Erweiterungsmaßnahmen'!B16="","",'E. Kosten Erweiterungsmaßnahmen'!B16)</f>
        <v/>
      </c>
      <c r="C16" s="420">
        <f t="shared" si="1"/>
        <v>0</v>
      </c>
      <c r="D16" s="420">
        <f>'E. Kosten Erweiterungsmaßnahmen'!T16</f>
        <v>0</v>
      </c>
      <c r="E16" s="420">
        <f>'E. Kosten Erweiterungsmaßnahmen'!U16</f>
        <v>0</v>
      </c>
      <c r="F16" s="465">
        <f>IF('A. Allgemeine Informationen'!$B$12="vereinfachtes Verfahren",'E1. Kosten; Zusammenfassung'!C16*0.45,H16+I16)</f>
        <v>0</v>
      </c>
      <c r="G16" s="466"/>
      <c r="H16" s="467">
        <f>'E. Kosten Erweiterungsmaßnahmen'!Q16</f>
        <v>0</v>
      </c>
      <c r="I16" s="350"/>
    </row>
    <row r="17" spans="1:9" x14ac:dyDescent="0.2">
      <c r="A17" s="469">
        <f>'E. Kosten Erweiterungsmaßnahmen'!A17</f>
        <v>14</v>
      </c>
      <c r="B17" s="470" t="str">
        <f>IF('E. Kosten Erweiterungsmaßnahmen'!B17="","",'E. Kosten Erweiterungsmaßnahmen'!B17)</f>
        <v/>
      </c>
      <c r="C17" s="420">
        <f t="shared" si="1"/>
        <v>0</v>
      </c>
      <c r="D17" s="420">
        <f>'E. Kosten Erweiterungsmaßnahmen'!T17</f>
        <v>0</v>
      </c>
      <c r="E17" s="420">
        <f>'E. Kosten Erweiterungsmaßnahmen'!U17</f>
        <v>0</v>
      </c>
      <c r="F17" s="465">
        <f>IF('A. Allgemeine Informationen'!$B$12="vereinfachtes Verfahren",'E1. Kosten; Zusammenfassung'!C17*0.45,H17+I17)</f>
        <v>0</v>
      </c>
      <c r="G17" s="466"/>
      <c r="H17" s="467">
        <f>'E. Kosten Erweiterungsmaßnahmen'!Q17</f>
        <v>0</v>
      </c>
      <c r="I17" s="350"/>
    </row>
    <row r="18" spans="1:9" x14ac:dyDescent="0.2">
      <c r="A18" s="469">
        <f>'E. Kosten Erweiterungsmaßnahmen'!A18</f>
        <v>15</v>
      </c>
      <c r="B18" s="470" t="str">
        <f>IF('E. Kosten Erweiterungsmaßnahmen'!B18="","",'E. Kosten Erweiterungsmaßnahmen'!B18)</f>
        <v/>
      </c>
      <c r="C18" s="420">
        <f t="shared" si="1"/>
        <v>0</v>
      </c>
      <c r="D18" s="420">
        <f>'E. Kosten Erweiterungsmaßnahmen'!T18</f>
        <v>0</v>
      </c>
      <c r="E18" s="420">
        <f>'E. Kosten Erweiterungsmaßnahmen'!U18</f>
        <v>0</v>
      </c>
      <c r="F18" s="465">
        <f>IF('A. Allgemeine Informationen'!$B$12="vereinfachtes Verfahren",'E1. Kosten; Zusammenfassung'!C18*0.45,H18+I18)</f>
        <v>0</v>
      </c>
      <c r="G18" s="466"/>
      <c r="H18" s="467">
        <f>'E. Kosten Erweiterungsmaßnahmen'!Q18</f>
        <v>0</v>
      </c>
      <c r="I18" s="350"/>
    </row>
    <row r="19" spans="1:9" x14ac:dyDescent="0.2">
      <c r="A19" s="469">
        <f>'E. Kosten Erweiterungsmaßnahmen'!A19</f>
        <v>16</v>
      </c>
      <c r="B19" s="470" t="str">
        <f>IF('E. Kosten Erweiterungsmaßnahmen'!B19="","",'E. Kosten Erweiterungsmaßnahmen'!B19)</f>
        <v/>
      </c>
      <c r="C19" s="420">
        <f t="shared" si="1"/>
        <v>0</v>
      </c>
      <c r="D19" s="420">
        <f>'E. Kosten Erweiterungsmaßnahmen'!T19</f>
        <v>0</v>
      </c>
      <c r="E19" s="420">
        <f>'E. Kosten Erweiterungsmaßnahmen'!U19</f>
        <v>0</v>
      </c>
      <c r="F19" s="465">
        <f>IF('A. Allgemeine Informationen'!$B$12="vereinfachtes Verfahren",'E1. Kosten; Zusammenfassung'!C19*0.45,H19+I19)</f>
        <v>0</v>
      </c>
      <c r="G19" s="466"/>
      <c r="H19" s="467">
        <f>'E. Kosten Erweiterungsmaßnahmen'!Q19</f>
        <v>0</v>
      </c>
      <c r="I19" s="350"/>
    </row>
    <row r="20" spans="1:9" x14ac:dyDescent="0.2">
      <c r="A20" s="469">
        <f>'E. Kosten Erweiterungsmaßnahmen'!A20</f>
        <v>17</v>
      </c>
      <c r="B20" s="470" t="str">
        <f>IF('E. Kosten Erweiterungsmaßnahmen'!B20="","",'E. Kosten Erweiterungsmaßnahmen'!B20)</f>
        <v/>
      </c>
      <c r="C20" s="420">
        <f t="shared" si="1"/>
        <v>0</v>
      </c>
      <c r="D20" s="420">
        <f>'E. Kosten Erweiterungsmaßnahmen'!T20</f>
        <v>0</v>
      </c>
      <c r="E20" s="420">
        <f>'E. Kosten Erweiterungsmaßnahmen'!U20</f>
        <v>0</v>
      </c>
      <c r="F20" s="465">
        <f>IF('A. Allgemeine Informationen'!$B$12="vereinfachtes Verfahren",'E1. Kosten; Zusammenfassung'!C20*0.45,H20+I20)</f>
        <v>0</v>
      </c>
      <c r="G20" s="466"/>
      <c r="H20" s="467">
        <f>'E. Kosten Erweiterungsmaßnahmen'!Q20</f>
        <v>0</v>
      </c>
      <c r="I20" s="350"/>
    </row>
    <row r="21" spans="1:9" x14ac:dyDescent="0.2">
      <c r="A21" s="469">
        <f>'E. Kosten Erweiterungsmaßnahmen'!A21</f>
        <v>18</v>
      </c>
      <c r="B21" s="470" t="str">
        <f>IF('E. Kosten Erweiterungsmaßnahmen'!B21="","",'E. Kosten Erweiterungsmaßnahmen'!B21)</f>
        <v/>
      </c>
      <c r="C21" s="420">
        <f t="shared" si="1"/>
        <v>0</v>
      </c>
      <c r="D21" s="420">
        <f>'E. Kosten Erweiterungsmaßnahmen'!T21</f>
        <v>0</v>
      </c>
      <c r="E21" s="420">
        <f>'E. Kosten Erweiterungsmaßnahmen'!U21</f>
        <v>0</v>
      </c>
      <c r="F21" s="465">
        <f>IF('A. Allgemeine Informationen'!$B$12="vereinfachtes Verfahren",'E1. Kosten; Zusammenfassung'!C21*0.45,H21+I21)</f>
        <v>0</v>
      </c>
      <c r="G21" s="466"/>
      <c r="H21" s="467">
        <f>'E. Kosten Erweiterungsmaßnahmen'!Q21</f>
        <v>0</v>
      </c>
      <c r="I21" s="350"/>
    </row>
    <row r="22" spans="1:9" x14ac:dyDescent="0.2">
      <c r="A22" s="469">
        <f>'E. Kosten Erweiterungsmaßnahmen'!A22</f>
        <v>19</v>
      </c>
      <c r="B22" s="470" t="str">
        <f>IF('E. Kosten Erweiterungsmaßnahmen'!B22="","",'E. Kosten Erweiterungsmaßnahmen'!B22)</f>
        <v/>
      </c>
      <c r="C22" s="420">
        <f t="shared" si="1"/>
        <v>0</v>
      </c>
      <c r="D22" s="420">
        <f>'E. Kosten Erweiterungsmaßnahmen'!T22</f>
        <v>0</v>
      </c>
      <c r="E22" s="420">
        <f>'E. Kosten Erweiterungsmaßnahmen'!U22</f>
        <v>0</v>
      </c>
      <c r="F22" s="465">
        <f>IF('A. Allgemeine Informationen'!$B$12="vereinfachtes Verfahren",'E1. Kosten; Zusammenfassung'!C22*0.45,H22+I22)</f>
        <v>0</v>
      </c>
      <c r="G22" s="466"/>
      <c r="H22" s="467">
        <f>'E. Kosten Erweiterungsmaßnahmen'!Q22</f>
        <v>0</v>
      </c>
      <c r="I22" s="350"/>
    </row>
    <row r="23" spans="1:9" x14ac:dyDescent="0.2">
      <c r="A23" s="469">
        <f>'E. Kosten Erweiterungsmaßnahmen'!A23</f>
        <v>20</v>
      </c>
      <c r="B23" s="470" t="str">
        <f>IF('E. Kosten Erweiterungsmaßnahmen'!B23="","",'E. Kosten Erweiterungsmaßnahmen'!B23)</f>
        <v/>
      </c>
      <c r="C23" s="420">
        <f t="shared" si="1"/>
        <v>0</v>
      </c>
      <c r="D23" s="420">
        <f>'E. Kosten Erweiterungsmaßnahmen'!T23</f>
        <v>0</v>
      </c>
      <c r="E23" s="420">
        <f>'E. Kosten Erweiterungsmaßnahmen'!U23</f>
        <v>0</v>
      </c>
      <c r="F23" s="465">
        <f>IF('A. Allgemeine Informationen'!$B$12="vereinfachtes Verfahren",'E1. Kosten; Zusammenfassung'!C23*0.45,H23+I23)</f>
        <v>0</v>
      </c>
      <c r="G23" s="466"/>
      <c r="H23" s="467">
        <f>'E. Kosten Erweiterungsmaßnahmen'!Q23</f>
        <v>0</v>
      </c>
      <c r="I23" s="350"/>
    </row>
    <row r="24" spans="1:9" x14ac:dyDescent="0.2">
      <c r="A24" s="469">
        <f>'E. Kosten Erweiterungsmaßnahmen'!A24</f>
        <v>21</v>
      </c>
      <c r="B24" s="470" t="str">
        <f>IF('E. Kosten Erweiterungsmaßnahmen'!B24="","",'E. Kosten Erweiterungsmaßnahmen'!B24)</f>
        <v/>
      </c>
      <c r="C24" s="420">
        <f t="shared" si="1"/>
        <v>0</v>
      </c>
      <c r="D24" s="420">
        <f>'E. Kosten Erweiterungsmaßnahmen'!T24</f>
        <v>0</v>
      </c>
      <c r="E24" s="420">
        <f>'E. Kosten Erweiterungsmaßnahmen'!U24</f>
        <v>0</v>
      </c>
      <c r="F24" s="465">
        <f>IF('A. Allgemeine Informationen'!$B$12="vereinfachtes Verfahren",'E1. Kosten; Zusammenfassung'!C24*0.45,H24+I24)</f>
        <v>0</v>
      </c>
      <c r="G24" s="466"/>
      <c r="H24" s="467">
        <f>'E. Kosten Erweiterungsmaßnahmen'!Q24</f>
        <v>0</v>
      </c>
      <c r="I24" s="350"/>
    </row>
    <row r="25" spans="1:9" x14ac:dyDescent="0.2">
      <c r="A25" s="469">
        <f>'E. Kosten Erweiterungsmaßnahmen'!A25</f>
        <v>22</v>
      </c>
      <c r="B25" s="470" t="str">
        <f>IF('E. Kosten Erweiterungsmaßnahmen'!B25="","",'E. Kosten Erweiterungsmaßnahmen'!B25)</f>
        <v/>
      </c>
      <c r="C25" s="420">
        <f t="shared" si="1"/>
        <v>0</v>
      </c>
      <c r="D25" s="420">
        <f>'E. Kosten Erweiterungsmaßnahmen'!T25</f>
        <v>0</v>
      </c>
      <c r="E25" s="420">
        <f>'E. Kosten Erweiterungsmaßnahmen'!U25</f>
        <v>0</v>
      </c>
      <c r="F25" s="465">
        <f>IF('A. Allgemeine Informationen'!$B$12="vereinfachtes Verfahren",'E1. Kosten; Zusammenfassung'!C25*0.45,H25+I25)</f>
        <v>0</v>
      </c>
      <c r="G25" s="466"/>
      <c r="H25" s="467">
        <f>'E. Kosten Erweiterungsmaßnahmen'!Q25</f>
        <v>0</v>
      </c>
      <c r="I25" s="350"/>
    </row>
    <row r="26" spans="1:9" x14ac:dyDescent="0.2">
      <c r="A26" s="469">
        <f>'E. Kosten Erweiterungsmaßnahmen'!A26</f>
        <v>23</v>
      </c>
      <c r="B26" s="470" t="str">
        <f>IF('E. Kosten Erweiterungsmaßnahmen'!B26="","",'E. Kosten Erweiterungsmaßnahmen'!B26)</f>
        <v/>
      </c>
      <c r="C26" s="420">
        <f t="shared" si="1"/>
        <v>0</v>
      </c>
      <c r="D26" s="420">
        <f>'E. Kosten Erweiterungsmaßnahmen'!T26</f>
        <v>0</v>
      </c>
      <c r="E26" s="420">
        <f>'E. Kosten Erweiterungsmaßnahmen'!U26</f>
        <v>0</v>
      </c>
      <c r="F26" s="465">
        <f>IF('A. Allgemeine Informationen'!$B$12="vereinfachtes Verfahren",'E1. Kosten; Zusammenfassung'!C26*0.45,H26+I26)</f>
        <v>0</v>
      </c>
      <c r="G26" s="466"/>
      <c r="H26" s="467">
        <f>'E. Kosten Erweiterungsmaßnahmen'!Q26</f>
        <v>0</v>
      </c>
      <c r="I26" s="350"/>
    </row>
    <row r="27" spans="1:9" x14ac:dyDescent="0.2">
      <c r="A27" s="469">
        <f>'E. Kosten Erweiterungsmaßnahmen'!A27</f>
        <v>24</v>
      </c>
      <c r="B27" s="470" t="str">
        <f>IF('E. Kosten Erweiterungsmaßnahmen'!B27="","",'E. Kosten Erweiterungsmaßnahmen'!B27)</f>
        <v/>
      </c>
      <c r="C27" s="420">
        <f t="shared" si="1"/>
        <v>0</v>
      </c>
      <c r="D27" s="420">
        <f>'E. Kosten Erweiterungsmaßnahmen'!T27</f>
        <v>0</v>
      </c>
      <c r="E27" s="420">
        <f>'E. Kosten Erweiterungsmaßnahmen'!U27</f>
        <v>0</v>
      </c>
      <c r="F27" s="465">
        <f>IF('A. Allgemeine Informationen'!$B$12="vereinfachtes Verfahren",'E1. Kosten; Zusammenfassung'!C27*0.45,H27+I27)</f>
        <v>0</v>
      </c>
      <c r="G27" s="466"/>
      <c r="H27" s="467">
        <f>'E. Kosten Erweiterungsmaßnahmen'!Q27</f>
        <v>0</v>
      </c>
      <c r="I27" s="350"/>
    </row>
    <row r="28" spans="1:9" x14ac:dyDescent="0.2">
      <c r="A28" s="469">
        <f>'E. Kosten Erweiterungsmaßnahmen'!A28</f>
        <v>25</v>
      </c>
      <c r="B28" s="470" t="str">
        <f>IF('E. Kosten Erweiterungsmaßnahmen'!B28="","",'E. Kosten Erweiterungsmaßnahmen'!B28)</f>
        <v/>
      </c>
      <c r="C28" s="420">
        <f t="shared" si="1"/>
        <v>0</v>
      </c>
      <c r="D28" s="420">
        <f>'E. Kosten Erweiterungsmaßnahmen'!T28</f>
        <v>0</v>
      </c>
      <c r="E28" s="420">
        <f>'E. Kosten Erweiterungsmaßnahmen'!U28</f>
        <v>0</v>
      </c>
      <c r="F28" s="465">
        <f>IF('A. Allgemeine Informationen'!$B$12="vereinfachtes Verfahren",'E1. Kosten; Zusammenfassung'!C28*0.45,H28+I28)</f>
        <v>0</v>
      </c>
      <c r="G28" s="466"/>
      <c r="H28" s="467">
        <f>'E. Kosten Erweiterungsmaßnahmen'!Q28</f>
        <v>0</v>
      </c>
      <c r="I28" s="350"/>
    </row>
    <row r="29" spans="1:9" x14ac:dyDescent="0.2">
      <c r="A29" s="469">
        <f>'E. Kosten Erweiterungsmaßnahmen'!A29</f>
        <v>26</v>
      </c>
      <c r="B29" s="470" t="str">
        <f>IF('E. Kosten Erweiterungsmaßnahmen'!B29="","",'E. Kosten Erweiterungsmaßnahmen'!B29)</f>
        <v/>
      </c>
      <c r="C29" s="420">
        <f t="shared" si="1"/>
        <v>0</v>
      </c>
      <c r="D29" s="420">
        <f>'E. Kosten Erweiterungsmaßnahmen'!T29</f>
        <v>0</v>
      </c>
      <c r="E29" s="420">
        <f>'E. Kosten Erweiterungsmaßnahmen'!U29</f>
        <v>0</v>
      </c>
      <c r="F29" s="465">
        <f>IF('A. Allgemeine Informationen'!$B$12="vereinfachtes Verfahren",'E1. Kosten; Zusammenfassung'!C29*0.45,H29+I29)</f>
        <v>0</v>
      </c>
      <c r="G29" s="466"/>
      <c r="H29" s="467">
        <f>'E. Kosten Erweiterungsmaßnahmen'!Q29</f>
        <v>0</v>
      </c>
      <c r="I29" s="350"/>
    </row>
    <row r="30" spans="1:9" x14ac:dyDescent="0.2">
      <c r="A30" s="469">
        <f>'E. Kosten Erweiterungsmaßnahmen'!A30</f>
        <v>27</v>
      </c>
      <c r="B30" s="470" t="str">
        <f>IF('E. Kosten Erweiterungsmaßnahmen'!B30="","",'E. Kosten Erweiterungsmaßnahmen'!B30)</f>
        <v/>
      </c>
      <c r="C30" s="420">
        <f t="shared" si="1"/>
        <v>0</v>
      </c>
      <c r="D30" s="420">
        <f>'E. Kosten Erweiterungsmaßnahmen'!T30</f>
        <v>0</v>
      </c>
      <c r="E30" s="420">
        <f>'E. Kosten Erweiterungsmaßnahmen'!U30</f>
        <v>0</v>
      </c>
      <c r="F30" s="465">
        <f>IF('A. Allgemeine Informationen'!$B$12="vereinfachtes Verfahren",'E1. Kosten; Zusammenfassung'!C30*0.45,H30+I30)</f>
        <v>0</v>
      </c>
      <c r="G30" s="466"/>
      <c r="H30" s="467">
        <f>'E. Kosten Erweiterungsmaßnahmen'!Q30</f>
        <v>0</v>
      </c>
      <c r="I30" s="350"/>
    </row>
    <row r="31" spans="1:9" x14ac:dyDescent="0.2">
      <c r="A31" s="469">
        <f>'E. Kosten Erweiterungsmaßnahmen'!A31</f>
        <v>28</v>
      </c>
      <c r="B31" s="470" t="str">
        <f>IF('E. Kosten Erweiterungsmaßnahmen'!B31="","",'E. Kosten Erweiterungsmaßnahmen'!B31)</f>
        <v/>
      </c>
      <c r="C31" s="420">
        <f t="shared" si="1"/>
        <v>0</v>
      </c>
      <c r="D31" s="420">
        <f>'E. Kosten Erweiterungsmaßnahmen'!T31</f>
        <v>0</v>
      </c>
      <c r="E31" s="420">
        <f>'E. Kosten Erweiterungsmaßnahmen'!U31</f>
        <v>0</v>
      </c>
      <c r="F31" s="465">
        <f>IF('A. Allgemeine Informationen'!$B$12="vereinfachtes Verfahren",'E1. Kosten; Zusammenfassung'!C31*0.45,H31+I31)</f>
        <v>0</v>
      </c>
      <c r="G31" s="466"/>
      <c r="H31" s="467">
        <f>'E. Kosten Erweiterungsmaßnahmen'!Q31</f>
        <v>0</v>
      </c>
      <c r="I31" s="350"/>
    </row>
    <row r="32" spans="1:9" x14ac:dyDescent="0.2">
      <c r="A32" s="469">
        <f>'E. Kosten Erweiterungsmaßnahmen'!A32</f>
        <v>29</v>
      </c>
      <c r="B32" s="470" t="str">
        <f>IF('E. Kosten Erweiterungsmaßnahmen'!B32="","",'E. Kosten Erweiterungsmaßnahmen'!B32)</f>
        <v/>
      </c>
      <c r="C32" s="420">
        <f t="shared" si="1"/>
        <v>0</v>
      </c>
      <c r="D32" s="420">
        <f>'E. Kosten Erweiterungsmaßnahmen'!T32</f>
        <v>0</v>
      </c>
      <c r="E32" s="420">
        <f>'E. Kosten Erweiterungsmaßnahmen'!U32</f>
        <v>0</v>
      </c>
      <c r="F32" s="465">
        <f>IF('A. Allgemeine Informationen'!$B$12="vereinfachtes Verfahren",'E1. Kosten; Zusammenfassung'!C32*0.45,H32+I32)</f>
        <v>0</v>
      </c>
      <c r="G32" s="466"/>
      <c r="H32" s="467">
        <f>'E. Kosten Erweiterungsmaßnahmen'!Q32</f>
        <v>0</v>
      </c>
      <c r="I32" s="350"/>
    </row>
    <row r="33" spans="1:9" x14ac:dyDescent="0.2">
      <c r="A33" s="469">
        <f>'E. Kosten Erweiterungsmaßnahmen'!A33</f>
        <v>30</v>
      </c>
      <c r="B33" s="470" t="str">
        <f>IF('E. Kosten Erweiterungsmaßnahmen'!B33="","",'E. Kosten Erweiterungsmaßnahmen'!B33)</f>
        <v/>
      </c>
      <c r="C33" s="420">
        <f t="shared" si="1"/>
        <v>0</v>
      </c>
      <c r="D33" s="420">
        <f>'E. Kosten Erweiterungsmaßnahmen'!T33</f>
        <v>0</v>
      </c>
      <c r="E33" s="420">
        <f>'E. Kosten Erweiterungsmaßnahmen'!U33</f>
        <v>0</v>
      </c>
      <c r="F33" s="465">
        <f>IF('A. Allgemeine Informationen'!$B$12="vereinfachtes Verfahren",'E1. Kosten; Zusammenfassung'!C33*0.45,H33+I33)</f>
        <v>0</v>
      </c>
      <c r="G33" s="466"/>
      <c r="H33" s="467">
        <f>'E. Kosten Erweiterungsmaßnahmen'!Q33</f>
        <v>0</v>
      </c>
      <c r="I33" s="350"/>
    </row>
    <row r="34" spans="1:9" x14ac:dyDescent="0.2">
      <c r="A34" s="469">
        <f>'E. Kosten Erweiterungsmaßnahmen'!A34</f>
        <v>31</v>
      </c>
      <c r="B34" s="470" t="str">
        <f>IF('E. Kosten Erweiterungsmaßnahmen'!B34="","",'E. Kosten Erweiterungsmaßnahmen'!B34)</f>
        <v/>
      </c>
      <c r="C34" s="420">
        <f t="shared" si="1"/>
        <v>0</v>
      </c>
      <c r="D34" s="420">
        <f>'E. Kosten Erweiterungsmaßnahmen'!T34</f>
        <v>0</v>
      </c>
      <c r="E34" s="420">
        <f>'E. Kosten Erweiterungsmaßnahmen'!U34</f>
        <v>0</v>
      </c>
      <c r="F34" s="465">
        <f>IF('A. Allgemeine Informationen'!$B$12="vereinfachtes Verfahren",'E1. Kosten; Zusammenfassung'!C34*0.45,H34+I34)</f>
        <v>0</v>
      </c>
      <c r="G34" s="466"/>
      <c r="H34" s="467">
        <f>'E. Kosten Erweiterungsmaßnahmen'!Q34</f>
        <v>0</v>
      </c>
      <c r="I34" s="350"/>
    </row>
    <row r="35" spans="1:9" x14ac:dyDescent="0.2">
      <c r="A35" s="469">
        <f>'E. Kosten Erweiterungsmaßnahmen'!A35</f>
        <v>32</v>
      </c>
      <c r="B35" s="470" t="str">
        <f>IF('E. Kosten Erweiterungsmaßnahmen'!B35="","",'E. Kosten Erweiterungsmaßnahmen'!B35)</f>
        <v/>
      </c>
      <c r="C35" s="420">
        <f t="shared" si="1"/>
        <v>0</v>
      </c>
      <c r="D35" s="420">
        <f>'E. Kosten Erweiterungsmaßnahmen'!T35</f>
        <v>0</v>
      </c>
      <c r="E35" s="420">
        <f>'E. Kosten Erweiterungsmaßnahmen'!U35</f>
        <v>0</v>
      </c>
      <c r="F35" s="465">
        <f>IF('A. Allgemeine Informationen'!$B$12="vereinfachtes Verfahren",'E1. Kosten; Zusammenfassung'!C35*0.45,H35+I35)</f>
        <v>0</v>
      </c>
      <c r="G35" s="466"/>
      <c r="H35" s="467">
        <f>'E. Kosten Erweiterungsmaßnahmen'!Q35</f>
        <v>0</v>
      </c>
      <c r="I35" s="350"/>
    </row>
    <row r="36" spans="1:9" s="456" customFormat="1" x14ac:dyDescent="0.2">
      <c r="A36" s="469">
        <f>'E. Kosten Erweiterungsmaßnahmen'!A36</f>
        <v>33</v>
      </c>
      <c r="B36" s="470" t="str">
        <f>IF('E. Kosten Erweiterungsmaßnahmen'!B36="","",'E. Kosten Erweiterungsmaßnahmen'!B36)</f>
        <v/>
      </c>
      <c r="C36" s="420">
        <f t="shared" si="1"/>
        <v>0</v>
      </c>
      <c r="D36" s="420">
        <f>'E. Kosten Erweiterungsmaßnahmen'!T36</f>
        <v>0</v>
      </c>
      <c r="E36" s="420">
        <f>'E. Kosten Erweiterungsmaßnahmen'!U36</f>
        <v>0</v>
      </c>
      <c r="F36" s="465">
        <f>IF('A. Allgemeine Informationen'!$B$12="vereinfachtes Verfahren",'E1. Kosten; Zusammenfassung'!C36*0.45,H36+I36)</f>
        <v>0</v>
      </c>
      <c r="G36" s="466"/>
      <c r="H36" s="467">
        <f>'E. Kosten Erweiterungsmaßnahmen'!Q36</f>
        <v>0</v>
      </c>
      <c r="I36" s="350"/>
    </row>
    <row r="37" spans="1:9" x14ac:dyDescent="0.2">
      <c r="A37" s="469">
        <f>'E. Kosten Erweiterungsmaßnahmen'!A37</f>
        <v>34</v>
      </c>
      <c r="B37" s="470" t="str">
        <f>IF('E. Kosten Erweiterungsmaßnahmen'!B37="","",'E. Kosten Erweiterungsmaßnahmen'!B37)</f>
        <v/>
      </c>
      <c r="C37" s="420">
        <f t="shared" si="1"/>
        <v>0</v>
      </c>
      <c r="D37" s="420">
        <f>'E. Kosten Erweiterungsmaßnahmen'!T37</f>
        <v>0</v>
      </c>
      <c r="E37" s="420">
        <f>'E. Kosten Erweiterungsmaßnahmen'!U37</f>
        <v>0</v>
      </c>
      <c r="F37" s="465">
        <f>IF('A. Allgemeine Informationen'!$B$12="vereinfachtes Verfahren",'E1. Kosten; Zusammenfassung'!C37*0.45,H37+I37)</f>
        <v>0</v>
      </c>
      <c r="G37" s="466"/>
      <c r="H37" s="467">
        <f>'E. Kosten Erweiterungsmaßnahmen'!Q37</f>
        <v>0</v>
      </c>
      <c r="I37" s="350"/>
    </row>
    <row r="38" spans="1:9" x14ac:dyDescent="0.2">
      <c r="A38" s="469">
        <f>'E. Kosten Erweiterungsmaßnahmen'!A38</f>
        <v>35</v>
      </c>
      <c r="B38" s="470" t="str">
        <f>IF('E. Kosten Erweiterungsmaßnahmen'!B38="","",'E. Kosten Erweiterungsmaßnahmen'!B38)</f>
        <v/>
      </c>
      <c r="C38" s="420">
        <f t="shared" si="1"/>
        <v>0</v>
      </c>
      <c r="D38" s="420">
        <f>'E. Kosten Erweiterungsmaßnahmen'!T38</f>
        <v>0</v>
      </c>
      <c r="E38" s="420">
        <f>'E. Kosten Erweiterungsmaßnahmen'!U38</f>
        <v>0</v>
      </c>
      <c r="F38" s="465">
        <f>IF('A. Allgemeine Informationen'!$B$12="vereinfachtes Verfahren",'E1. Kosten; Zusammenfassung'!C38*0.45,H38+I38)</f>
        <v>0</v>
      </c>
      <c r="G38" s="466"/>
      <c r="H38" s="467">
        <f>'E. Kosten Erweiterungsmaßnahmen'!Q38</f>
        <v>0</v>
      </c>
      <c r="I38" s="350"/>
    </row>
    <row r="39" spans="1:9" x14ac:dyDescent="0.2">
      <c r="A39" s="469">
        <f>'E. Kosten Erweiterungsmaßnahmen'!A39</f>
        <v>36</v>
      </c>
      <c r="B39" s="470" t="str">
        <f>IF('E. Kosten Erweiterungsmaßnahmen'!B39="","",'E. Kosten Erweiterungsmaßnahmen'!B39)</f>
        <v/>
      </c>
      <c r="C39" s="420">
        <f t="shared" si="1"/>
        <v>0</v>
      </c>
      <c r="D39" s="420">
        <f>'E. Kosten Erweiterungsmaßnahmen'!T39</f>
        <v>0</v>
      </c>
      <c r="E39" s="420">
        <f>'E. Kosten Erweiterungsmaßnahmen'!U39</f>
        <v>0</v>
      </c>
      <c r="F39" s="465">
        <f>IF('A. Allgemeine Informationen'!$B$12="vereinfachtes Verfahren",'E1. Kosten; Zusammenfassung'!C39*0.45,H39+I39)</f>
        <v>0</v>
      </c>
      <c r="G39" s="466"/>
      <c r="H39" s="467">
        <f>'E. Kosten Erweiterungsmaßnahmen'!Q39</f>
        <v>0</v>
      </c>
      <c r="I39" s="350"/>
    </row>
    <row r="40" spans="1:9" x14ac:dyDescent="0.2">
      <c r="A40" s="469">
        <f>'E. Kosten Erweiterungsmaßnahmen'!A40</f>
        <v>37</v>
      </c>
      <c r="B40" s="470" t="str">
        <f>IF('E. Kosten Erweiterungsmaßnahmen'!B40="","",'E. Kosten Erweiterungsmaßnahmen'!B40)</f>
        <v/>
      </c>
      <c r="C40" s="420">
        <f t="shared" si="1"/>
        <v>0</v>
      </c>
      <c r="D40" s="420">
        <f>'E. Kosten Erweiterungsmaßnahmen'!T40</f>
        <v>0</v>
      </c>
      <c r="E40" s="420">
        <f>'E. Kosten Erweiterungsmaßnahmen'!U40</f>
        <v>0</v>
      </c>
      <c r="F40" s="465">
        <f>IF('A. Allgemeine Informationen'!$B$12="vereinfachtes Verfahren",'E1. Kosten; Zusammenfassung'!C40*0.45,H40+I40)</f>
        <v>0</v>
      </c>
      <c r="G40" s="466"/>
      <c r="H40" s="467">
        <f>'E. Kosten Erweiterungsmaßnahmen'!Q40</f>
        <v>0</v>
      </c>
      <c r="I40" s="350"/>
    </row>
    <row r="41" spans="1:9" x14ac:dyDescent="0.2">
      <c r="A41" s="469">
        <f>'E. Kosten Erweiterungsmaßnahmen'!A41</f>
        <v>38</v>
      </c>
      <c r="B41" s="470" t="str">
        <f>IF('E. Kosten Erweiterungsmaßnahmen'!B41="","",'E. Kosten Erweiterungsmaßnahmen'!B41)</f>
        <v/>
      </c>
      <c r="C41" s="420">
        <f t="shared" si="1"/>
        <v>0</v>
      </c>
      <c r="D41" s="420">
        <f>'E. Kosten Erweiterungsmaßnahmen'!T41</f>
        <v>0</v>
      </c>
      <c r="E41" s="420">
        <f>'E. Kosten Erweiterungsmaßnahmen'!U41</f>
        <v>0</v>
      </c>
      <c r="F41" s="465">
        <f>IF('A. Allgemeine Informationen'!$B$12="vereinfachtes Verfahren",'E1. Kosten; Zusammenfassung'!C41*0.45,H41+I41)</f>
        <v>0</v>
      </c>
      <c r="G41" s="466"/>
      <c r="H41" s="467">
        <f>'E. Kosten Erweiterungsmaßnahmen'!Q41</f>
        <v>0</v>
      </c>
      <c r="I41" s="350"/>
    </row>
    <row r="42" spans="1:9" x14ac:dyDescent="0.2">
      <c r="A42" s="469">
        <f>'E. Kosten Erweiterungsmaßnahmen'!A42</f>
        <v>39</v>
      </c>
      <c r="B42" s="470" t="str">
        <f>IF('E. Kosten Erweiterungsmaßnahmen'!B42="","",'E. Kosten Erweiterungsmaßnahmen'!B42)</f>
        <v/>
      </c>
      <c r="C42" s="420">
        <f t="shared" si="1"/>
        <v>0</v>
      </c>
      <c r="D42" s="420">
        <f>'E. Kosten Erweiterungsmaßnahmen'!T42</f>
        <v>0</v>
      </c>
      <c r="E42" s="420">
        <f>'E. Kosten Erweiterungsmaßnahmen'!U42</f>
        <v>0</v>
      </c>
      <c r="F42" s="465">
        <f>IF('A. Allgemeine Informationen'!$B$12="vereinfachtes Verfahren",'E1. Kosten; Zusammenfassung'!C42*0.45,H42+I42)</f>
        <v>0</v>
      </c>
      <c r="G42" s="466"/>
      <c r="H42" s="467">
        <f>'E. Kosten Erweiterungsmaßnahmen'!Q42</f>
        <v>0</v>
      </c>
      <c r="I42" s="350"/>
    </row>
    <row r="43" spans="1:9" x14ac:dyDescent="0.2">
      <c r="A43" s="469">
        <f>'E. Kosten Erweiterungsmaßnahmen'!A43</f>
        <v>40</v>
      </c>
      <c r="B43" s="470" t="str">
        <f>IF('E. Kosten Erweiterungsmaßnahmen'!B43="","",'E. Kosten Erweiterungsmaßnahmen'!B43)</f>
        <v/>
      </c>
      <c r="C43" s="420">
        <f t="shared" si="1"/>
        <v>0</v>
      </c>
      <c r="D43" s="420">
        <f>'E. Kosten Erweiterungsmaßnahmen'!T43</f>
        <v>0</v>
      </c>
      <c r="E43" s="420">
        <f>'E. Kosten Erweiterungsmaßnahmen'!U43</f>
        <v>0</v>
      </c>
      <c r="F43" s="465">
        <f>IF('A. Allgemeine Informationen'!$B$12="vereinfachtes Verfahren",'E1. Kosten; Zusammenfassung'!C43*0.45,H43+I43)</f>
        <v>0</v>
      </c>
      <c r="G43" s="466"/>
      <c r="H43" s="467">
        <f>'E. Kosten Erweiterungsmaßnahmen'!Q43</f>
        <v>0</v>
      </c>
      <c r="I43" s="350"/>
    </row>
    <row r="44" spans="1:9" x14ac:dyDescent="0.2">
      <c r="A44" s="469">
        <f>'E. Kosten Erweiterungsmaßnahmen'!A44</f>
        <v>41</v>
      </c>
      <c r="B44" s="470" t="str">
        <f>IF('E. Kosten Erweiterungsmaßnahmen'!B44="","",'E. Kosten Erweiterungsmaßnahmen'!B44)</f>
        <v/>
      </c>
      <c r="C44" s="420">
        <f t="shared" si="1"/>
        <v>0</v>
      </c>
      <c r="D44" s="420">
        <f>'E. Kosten Erweiterungsmaßnahmen'!T44</f>
        <v>0</v>
      </c>
      <c r="E44" s="420">
        <f>'E. Kosten Erweiterungsmaßnahmen'!U44</f>
        <v>0</v>
      </c>
      <c r="F44" s="465">
        <f>IF('A. Allgemeine Informationen'!$B$12="vereinfachtes Verfahren",'E1. Kosten; Zusammenfassung'!C44*0.45,H44+I44)</f>
        <v>0</v>
      </c>
      <c r="G44" s="466"/>
      <c r="H44" s="467">
        <f>'E. Kosten Erweiterungsmaßnahmen'!Q44</f>
        <v>0</v>
      </c>
      <c r="I44" s="350"/>
    </row>
    <row r="45" spans="1:9" x14ac:dyDescent="0.2">
      <c r="A45" s="469">
        <f>'E. Kosten Erweiterungsmaßnahmen'!A45</f>
        <v>42</v>
      </c>
      <c r="B45" s="470" t="str">
        <f>IF('E. Kosten Erweiterungsmaßnahmen'!B45="","",'E. Kosten Erweiterungsmaßnahmen'!B45)</f>
        <v/>
      </c>
      <c r="C45" s="420">
        <f t="shared" si="1"/>
        <v>0</v>
      </c>
      <c r="D45" s="420">
        <f>'E. Kosten Erweiterungsmaßnahmen'!T45</f>
        <v>0</v>
      </c>
      <c r="E45" s="420">
        <f>'E. Kosten Erweiterungsmaßnahmen'!U45</f>
        <v>0</v>
      </c>
      <c r="F45" s="465">
        <f>IF('A. Allgemeine Informationen'!$B$12="vereinfachtes Verfahren",'E1. Kosten; Zusammenfassung'!C45*0.45,H45+I45)</f>
        <v>0</v>
      </c>
      <c r="G45" s="466"/>
      <c r="H45" s="467">
        <f>'E. Kosten Erweiterungsmaßnahmen'!Q45</f>
        <v>0</v>
      </c>
      <c r="I45" s="350"/>
    </row>
    <row r="46" spans="1:9" x14ac:dyDescent="0.2">
      <c r="A46" s="469">
        <f>'E. Kosten Erweiterungsmaßnahmen'!A46</f>
        <v>43</v>
      </c>
      <c r="B46" s="470" t="str">
        <f>IF('E. Kosten Erweiterungsmaßnahmen'!B46="","",'E. Kosten Erweiterungsmaßnahmen'!B46)</f>
        <v/>
      </c>
      <c r="C46" s="420">
        <f t="shared" si="1"/>
        <v>0</v>
      </c>
      <c r="D46" s="420">
        <f>'E. Kosten Erweiterungsmaßnahmen'!T46</f>
        <v>0</v>
      </c>
      <c r="E46" s="420">
        <f>'E. Kosten Erweiterungsmaßnahmen'!U46</f>
        <v>0</v>
      </c>
      <c r="F46" s="465">
        <f>IF('A. Allgemeine Informationen'!$B$12="vereinfachtes Verfahren",'E1. Kosten; Zusammenfassung'!C46*0.45,H46+I46)</f>
        <v>0</v>
      </c>
      <c r="G46" s="466"/>
      <c r="H46" s="467">
        <f>'E. Kosten Erweiterungsmaßnahmen'!Q46</f>
        <v>0</v>
      </c>
      <c r="I46" s="350"/>
    </row>
    <row r="47" spans="1:9" x14ac:dyDescent="0.2">
      <c r="A47" s="469">
        <f>'E. Kosten Erweiterungsmaßnahmen'!A47</f>
        <v>44</v>
      </c>
      <c r="B47" s="470" t="str">
        <f>IF('E. Kosten Erweiterungsmaßnahmen'!B47="","",'E. Kosten Erweiterungsmaßnahmen'!B47)</f>
        <v/>
      </c>
      <c r="C47" s="420">
        <f t="shared" si="1"/>
        <v>0</v>
      </c>
      <c r="D47" s="420">
        <f>'E. Kosten Erweiterungsmaßnahmen'!T47</f>
        <v>0</v>
      </c>
      <c r="E47" s="420">
        <f>'E. Kosten Erweiterungsmaßnahmen'!U47</f>
        <v>0</v>
      </c>
      <c r="F47" s="465">
        <f>IF('A. Allgemeine Informationen'!$B$12="vereinfachtes Verfahren",'E1. Kosten; Zusammenfassung'!C47*0.45,H47+I47)</f>
        <v>0</v>
      </c>
      <c r="G47" s="466"/>
      <c r="H47" s="467">
        <f>'E. Kosten Erweiterungsmaßnahmen'!Q47</f>
        <v>0</v>
      </c>
      <c r="I47" s="350"/>
    </row>
    <row r="48" spans="1:9" x14ac:dyDescent="0.2">
      <c r="A48" s="469">
        <f>'E. Kosten Erweiterungsmaßnahmen'!A48</f>
        <v>45</v>
      </c>
      <c r="B48" s="470" t="str">
        <f>IF('E. Kosten Erweiterungsmaßnahmen'!B48="","",'E. Kosten Erweiterungsmaßnahmen'!B48)</f>
        <v/>
      </c>
      <c r="C48" s="420">
        <f t="shared" si="1"/>
        <v>0</v>
      </c>
      <c r="D48" s="420">
        <f>'E. Kosten Erweiterungsmaßnahmen'!T48</f>
        <v>0</v>
      </c>
      <c r="E48" s="420">
        <f>'E. Kosten Erweiterungsmaßnahmen'!U48</f>
        <v>0</v>
      </c>
      <c r="F48" s="465">
        <f>IF('A. Allgemeine Informationen'!$B$12="vereinfachtes Verfahren",'E1. Kosten; Zusammenfassung'!C48*0.45,H48+I48)</f>
        <v>0</v>
      </c>
      <c r="G48" s="466"/>
      <c r="H48" s="467">
        <f>'E. Kosten Erweiterungsmaßnahmen'!Q48</f>
        <v>0</v>
      </c>
      <c r="I48" s="350"/>
    </row>
    <row r="49" spans="1:9" x14ac:dyDescent="0.2">
      <c r="A49" s="469">
        <f>'E. Kosten Erweiterungsmaßnahmen'!A49</f>
        <v>46</v>
      </c>
      <c r="B49" s="470" t="str">
        <f>IF('E. Kosten Erweiterungsmaßnahmen'!B49="","",'E. Kosten Erweiterungsmaßnahmen'!B49)</f>
        <v/>
      </c>
      <c r="C49" s="420">
        <f t="shared" si="1"/>
        <v>0</v>
      </c>
      <c r="D49" s="420">
        <f>'E. Kosten Erweiterungsmaßnahmen'!T49</f>
        <v>0</v>
      </c>
      <c r="E49" s="420">
        <f>'E. Kosten Erweiterungsmaßnahmen'!U49</f>
        <v>0</v>
      </c>
      <c r="F49" s="465">
        <f>IF('A. Allgemeine Informationen'!$B$12="vereinfachtes Verfahren",'E1. Kosten; Zusammenfassung'!C49*0.45,H49+I49)</f>
        <v>0</v>
      </c>
      <c r="G49" s="466"/>
      <c r="H49" s="467">
        <f>'E. Kosten Erweiterungsmaßnahmen'!Q49</f>
        <v>0</v>
      </c>
      <c r="I49" s="350"/>
    </row>
    <row r="50" spans="1:9" x14ac:dyDescent="0.2">
      <c r="A50" s="469">
        <f>'E. Kosten Erweiterungsmaßnahmen'!A50</f>
        <v>47</v>
      </c>
      <c r="B50" s="470" t="str">
        <f>IF('E. Kosten Erweiterungsmaßnahmen'!B50="","",'E. Kosten Erweiterungsmaßnahmen'!B50)</f>
        <v/>
      </c>
      <c r="C50" s="420">
        <f t="shared" si="1"/>
        <v>0</v>
      </c>
      <c r="D50" s="420">
        <f>'E. Kosten Erweiterungsmaßnahmen'!T50</f>
        <v>0</v>
      </c>
      <c r="E50" s="420">
        <f>'E. Kosten Erweiterungsmaßnahmen'!U50</f>
        <v>0</v>
      </c>
      <c r="F50" s="465">
        <f>IF('A. Allgemeine Informationen'!$B$12="vereinfachtes Verfahren",'E1. Kosten; Zusammenfassung'!C50*0.45,H50+I50)</f>
        <v>0</v>
      </c>
      <c r="G50" s="466"/>
      <c r="H50" s="467">
        <f>'E. Kosten Erweiterungsmaßnahmen'!Q50</f>
        <v>0</v>
      </c>
      <c r="I50" s="350"/>
    </row>
    <row r="51" spans="1:9" x14ac:dyDescent="0.2">
      <c r="A51" s="469">
        <f>'E. Kosten Erweiterungsmaßnahmen'!A51</f>
        <v>48</v>
      </c>
      <c r="B51" s="470" t="str">
        <f>IF('E. Kosten Erweiterungsmaßnahmen'!B51="","",'E. Kosten Erweiterungsmaßnahmen'!B51)</f>
        <v/>
      </c>
      <c r="C51" s="420">
        <f t="shared" si="1"/>
        <v>0</v>
      </c>
      <c r="D51" s="420">
        <f>'E. Kosten Erweiterungsmaßnahmen'!T51</f>
        <v>0</v>
      </c>
      <c r="E51" s="420">
        <f>'E. Kosten Erweiterungsmaßnahmen'!U51</f>
        <v>0</v>
      </c>
      <c r="F51" s="465">
        <f>IF('A. Allgemeine Informationen'!$B$12="vereinfachtes Verfahren",'E1. Kosten; Zusammenfassung'!C51*0.45,H51+I51)</f>
        <v>0</v>
      </c>
      <c r="G51" s="466"/>
      <c r="H51" s="467">
        <f>'E. Kosten Erweiterungsmaßnahmen'!Q51</f>
        <v>0</v>
      </c>
      <c r="I51" s="350"/>
    </row>
    <row r="52" spans="1:9" x14ac:dyDescent="0.2">
      <c r="A52" s="469">
        <f>'E. Kosten Erweiterungsmaßnahmen'!A52</f>
        <v>49</v>
      </c>
      <c r="B52" s="470" t="str">
        <f>IF('E. Kosten Erweiterungsmaßnahmen'!B52="","",'E. Kosten Erweiterungsmaßnahmen'!B52)</f>
        <v/>
      </c>
      <c r="C52" s="420">
        <f t="shared" si="1"/>
        <v>0</v>
      </c>
      <c r="D52" s="420">
        <f>'E. Kosten Erweiterungsmaßnahmen'!T52</f>
        <v>0</v>
      </c>
      <c r="E52" s="420">
        <f>'E. Kosten Erweiterungsmaßnahmen'!U52</f>
        <v>0</v>
      </c>
      <c r="F52" s="465">
        <f>IF('A. Allgemeine Informationen'!$B$12="vereinfachtes Verfahren",'E1. Kosten; Zusammenfassung'!C52*0.45,H52+I52)</f>
        <v>0</v>
      </c>
      <c r="G52" s="466"/>
      <c r="H52" s="467">
        <f>'E. Kosten Erweiterungsmaßnahmen'!Q52</f>
        <v>0</v>
      </c>
      <c r="I52" s="350"/>
    </row>
    <row r="53" spans="1:9" x14ac:dyDescent="0.2">
      <c r="A53" s="469">
        <f>'E. Kosten Erweiterungsmaßnahmen'!A53</f>
        <v>50</v>
      </c>
      <c r="B53" s="470" t="str">
        <f>IF('E. Kosten Erweiterungsmaßnahmen'!B53="","",'E. Kosten Erweiterungsmaßnahmen'!B53)</f>
        <v/>
      </c>
      <c r="C53" s="420">
        <f t="shared" si="1"/>
        <v>0</v>
      </c>
      <c r="D53" s="420">
        <f>'E. Kosten Erweiterungsmaßnahmen'!T53</f>
        <v>0</v>
      </c>
      <c r="E53" s="420">
        <f>'E. Kosten Erweiterungsmaßnahmen'!U53</f>
        <v>0</v>
      </c>
      <c r="F53" s="465">
        <f>IF('A. Allgemeine Informationen'!$B$12="vereinfachtes Verfahren",'E1. Kosten; Zusammenfassung'!C53*0.45,H53+I53)</f>
        <v>0</v>
      </c>
      <c r="G53" s="466"/>
      <c r="H53" s="467">
        <f>'E. Kosten Erweiterungsmaßnahmen'!Q53</f>
        <v>0</v>
      </c>
      <c r="I53" s="350"/>
    </row>
    <row r="54" spans="1:9" x14ac:dyDescent="0.2">
      <c r="A54" s="469">
        <f>'E. Kosten Erweiterungsmaßnahmen'!A54</f>
        <v>51</v>
      </c>
      <c r="B54" s="470" t="str">
        <f>IF('E. Kosten Erweiterungsmaßnahmen'!B54="","",'E. Kosten Erweiterungsmaßnahmen'!B54)</f>
        <v/>
      </c>
      <c r="C54" s="420">
        <f t="shared" si="1"/>
        <v>0</v>
      </c>
      <c r="D54" s="420">
        <f>'E. Kosten Erweiterungsmaßnahmen'!T54</f>
        <v>0</v>
      </c>
      <c r="E54" s="420">
        <f>'E. Kosten Erweiterungsmaßnahmen'!U54</f>
        <v>0</v>
      </c>
      <c r="F54" s="465">
        <f>IF('A. Allgemeine Informationen'!$B$12="vereinfachtes Verfahren",'E1. Kosten; Zusammenfassung'!C54*0.45,H54+I54)</f>
        <v>0</v>
      </c>
      <c r="G54" s="466"/>
      <c r="H54" s="467">
        <f>'E. Kosten Erweiterungsmaßnahmen'!Q54</f>
        <v>0</v>
      </c>
      <c r="I54" s="350"/>
    </row>
    <row r="55" spans="1:9" x14ac:dyDescent="0.2">
      <c r="A55" s="469">
        <f>'E. Kosten Erweiterungsmaßnahmen'!A55</f>
        <v>52</v>
      </c>
      <c r="B55" s="470" t="str">
        <f>IF('E. Kosten Erweiterungsmaßnahmen'!B55="","",'E. Kosten Erweiterungsmaßnahmen'!B55)</f>
        <v/>
      </c>
      <c r="C55" s="420">
        <f t="shared" si="1"/>
        <v>0</v>
      </c>
      <c r="D55" s="420">
        <f>'E. Kosten Erweiterungsmaßnahmen'!T55</f>
        <v>0</v>
      </c>
      <c r="E55" s="420">
        <f>'E. Kosten Erweiterungsmaßnahmen'!U55</f>
        <v>0</v>
      </c>
      <c r="F55" s="465">
        <f>IF('A. Allgemeine Informationen'!$B$12="vereinfachtes Verfahren",'E1. Kosten; Zusammenfassung'!C55*0.45,H55+I55)</f>
        <v>0</v>
      </c>
      <c r="G55" s="466"/>
      <c r="H55" s="467">
        <f>'E. Kosten Erweiterungsmaßnahmen'!Q55</f>
        <v>0</v>
      </c>
      <c r="I55" s="350"/>
    </row>
    <row r="56" spans="1:9" x14ac:dyDescent="0.2">
      <c r="A56" s="469">
        <f>'E. Kosten Erweiterungsmaßnahmen'!A56</f>
        <v>53</v>
      </c>
      <c r="B56" s="470" t="str">
        <f>IF('E. Kosten Erweiterungsmaßnahmen'!B56="","",'E. Kosten Erweiterungsmaßnahmen'!B56)</f>
        <v/>
      </c>
      <c r="C56" s="420">
        <f t="shared" si="1"/>
        <v>0</v>
      </c>
      <c r="D56" s="420">
        <f>'E. Kosten Erweiterungsmaßnahmen'!T56</f>
        <v>0</v>
      </c>
      <c r="E56" s="420">
        <f>'E. Kosten Erweiterungsmaßnahmen'!U56</f>
        <v>0</v>
      </c>
      <c r="F56" s="465">
        <f>IF('A. Allgemeine Informationen'!$B$12="vereinfachtes Verfahren",'E1. Kosten; Zusammenfassung'!C56*0.45,H56+I56)</f>
        <v>0</v>
      </c>
      <c r="G56" s="466"/>
      <c r="H56" s="467">
        <f>'E. Kosten Erweiterungsmaßnahmen'!Q56</f>
        <v>0</v>
      </c>
      <c r="I56" s="350"/>
    </row>
    <row r="57" spans="1:9" x14ac:dyDescent="0.2">
      <c r="A57" s="469">
        <f>'E. Kosten Erweiterungsmaßnahmen'!A57</f>
        <v>54</v>
      </c>
      <c r="B57" s="470" t="str">
        <f>IF('E. Kosten Erweiterungsmaßnahmen'!B57="","",'E. Kosten Erweiterungsmaßnahmen'!B57)</f>
        <v/>
      </c>
      <c r="C57" s="420">
        <f t="shared" si="1"/>
        <v>0</v>
      </c>
      <c r="D57" s="420">
        <f>'E. Kosten Erweiterungsmaßnahmen'!T57</f>
        <v>0</v>
      </c>
      <c r="E57" s="420">
        <f>'E. Kosten Erweiterungsmaßnahmen'!U57</f>
        <v>0</v>
      </c>
      <c r="F57" s="465">
        <f>IF('A. Allgemeine Informationen'!$B$12="vereinfachtes Verfahren",'E1. Kosten; Zusammenfassung'!C57*0.45,H57+I57)</f>
        <v>0</v>
      </c>
      <c r="G57" s="466"/>
      <c r="H57" s="467">
        <f>'E. Kosten Erweiterungsmaßnahmen'!Q57</f>
        <v>0</v>
      </c>
      <c r="I57" s="350"/>
    </row>
    <row r="58" spans="1:9" x14ac:dyDescent="0.2">
      <c r="A58" s="469">
        <f>'E. Kosten Erweiterungsmaßnahmen'!A58</f>
        <v>55</v>
      </c>
      <c r="B58" s="470" t="str">
        <f>IF('E. Kosten Erweiterungsmaßnahmen'!B58="","",'E. Kosten Erweiterungsmaßnahmen'!B58)</f>
        <v/>
      </c>
      <c r="C58" s="420">
        <f t="shared" si="1"/>
        <v>0</v>
      </c>
      <c r="D58" s="420">
        <f>'E. Kosten Erweiterungsmaßnahmen'!T58</f>
        <v>0</v>
      </c>
      <c r="E58" s="420">
        <f>'E. Kosten Erweiterungsmaßnahmen'!U58</f>
        <v>0</v>
      </c>
      <c r="F58" s="465">
        <f>IF('A. Allgemeine Informationen'!$B$12="vereinfachtes Verfahren",'E1. Kosten; Zusammenfassung'!C58*0.45,H58+I58)</f>
        <v>0</v>
      </c>
      <c r="G58" s="466"/>
      <c r="H58" s="467">
        <f>'E. Kosten Erweiterungsmaßnahmen'!Q58</f>
        <v>0</v>
      </c>
      <c r="I58" s="350"/>
    </row>
    <row r="59" spans="1:9" x14ac:dyDescent="0.2">
      <c r="A59" s="469">
        <f>'E. Kosten Erweiterungsmaßnahmen'!A59</f>
        <v>56</v>
      </c>
      <c r="B59" s="470" t="str">
        <f>IF('E. Kosten Erweiterungsmaßnahmen'!B59="","",'E. Kosten Erweiterungsmaßnahmen'!B59)</f>
        <v/>
      </c>
      <c r="C59" s="420">
        <f t="shared" si="1"/>
        <v>0</v>
      </c>
      <c r="D59" s="420">
        <f>'E. Kosten Erweiterungsmaßnahmen'!T59</f>
        <v>0</v>
      </c>
      <c r="E59" s="420">
        <f>'E. Kosten Erweiterungsmaßnahmen'!U59</f>
        <v>0</v>
      </c>
      <c r="F59" s="465">
        <f>IF('A. Allgemeine Informationen'!$B$12="vereinfachtes Verfahren",'E1. Kosten; Zusammenfassung'!C59*0.45,H59+I59)</f>
        <v>0</v>
      </c>
      <c r="G59" s="466"/>
      <c r="H59" s="467">
        <f>'E. Kosten Erweiterungsmaßnahmen'!Q59</f>
        <v>0</v>
      </c>
      <c r="I59" s="350"/>
    </row>
    <row r="60" spans="1:9" s="456" customFormat="1" x14ac:dyDescent="0.2">
      <c r="A60" s="469">
        <f>'E. Kosten Erweiterungsmaßnahmen'!A60</f>
        <v>57</v>
      </c>
      <c r="B60" s="470" t="str">
        <f>IF('E. Kosten Erweiterungsmaßnahmen'!B60="","",'E. Kosten Erweiterungsmaßnahmen'!B60)</f>
        <v/>
      </c>
      <c r="C60" s="420">
        <f t="shared" si="1"/>
        <v>0</v>
      </c>
      <c r="D60" s="420">
        <f>'E. Kosten Erweiterungsmaßnahmen'!T60</f>
        <v>0</v>
      </c>
      <c r="E60" s="420">
        <f>'E. Kosten Erweiterungsmaßnahmen'!U60</f>
        <v>0</v>
      </c>
      <c r="F60" s="465">
        <f>IF('A. Allgemeine Informationen'!$B$12="vereinfachtes Verfahren",'E1. Kosten; Zusammenfassung'!C60*0.45,H60+I60)</f>
        <v>0</v>
      </c>
      <c r="G60" s="466"/>
      <c r="H60" s="467">
        <f>'E. Kosten Erweiterungsmaßnahmen'!Q60</f>
        <v>0</v>
      </c>
      <c r="I60" s="350"/>
    </row>
    <row r="61" spans="1:9" x14ac:dyDescent="0.2">
      <c r="A61" s="469">
        <f>'E. Kosten Erweiterungsmaßnahmen'!A61</f>
        <v>58</v>
      </c>
      <c r="B61" s="470" t="str">
        <f>IF('E. Kosten Erweiterungsmaßnahmen'!B61="","",'E. Kosten Erweiterungsmaßnahmen'!B61)</f>
        <v/>
      </c>
      <c r="C61" s="420">
        <f t="shared" si="1"/>
        <v>0</v>
      </c>
      <c r="D61" s="420">
        <f>'E. Kosten Erweiterungsmaßnahmen'!T61</f>
        <v>0</v>
      </c>
      <c r="E61" s="420">
        <f>'E. Kosten Erweiterungsmaßnahmen'!U61</f>
        <v>0</v>
      </c>
      <c r="F61" s="465">
        <f>IF('A. Allgemeine Informationen'!$B$12="vereinfachtes Verfahren",'E1. Kosten; Zusammenfassung'!C61*0.45,H61+I61)</f>
        <v>0</v>
      </c>
      <c r="G61" s="466"/>
      <c r="H61" s="467">
        <f>'E. Kosten Erweiterungsmaßnahmen'!Q61</f>
        <v>0</v>
      </c>
      <c r="I61" s="350"/>
    </row>
    <row r="62" spans="1:9" x14ac:dyDescent="0.2">
      <c r="A62" s="469">
        <f>'E. Kosten Erweiterungsmaßnahmen'!A62</f>
        <v>59</v>
      </c>
      <c r="B62" s="470" t="str">
        <f>IF('E. Kosten Erweiterungsmaßnahmen'!B62="","",'E. Kosten Erweiterungsmaßnahmen'!B62)</f>
        <v/>
      </c>
      <c r="C62" s="420">
        <f t="shared" si="1"/>
        <v>0</v>
      </c>
      <c r="D62" s="420">
        <f>'E. Kosten Erweiterungsmaßnahmen'!T62</f>
        <v>0</v>
      </c>
      <c r="E62" s="420">
        <f>'E. Kosten Erweiterungsmaßnahmen'!U62</f>
        <v>0</v>
      </c>
      <c r="F62" s="465">
        <f>IF('A. Allgemeine Informationen'!$B$12="vereinfachtes Verfahren",'E1. Kosten; Zusammenfassung'!C62*0.45,H62+I62)</f>
        <v>0</v>
      </c>
      <c r="G62" s="466"/>
      <c r="H62" s="467">
        <f>'E. Kosten Erweiterungsmaßnahmen'!Q62</f>
        <v>0</v>
      </c>
      <c r="I62" s="350"/>
    </row>
    <row r="63" spans="1:9" x14ac:dyDescent="0.2">
      <c r="A63" s="469">
        <f>'E. Kosten Erweiterungsmaßnahmen'!A63</f>
        <v>60</v>
      </c>
      <c r="B63" s="470" t="str">
        <f>IF('E. Kosten Erweiterungsmaßnahmen'!B63="","",'E. Kosten Erweiterungsmaßnahmen'!B63)</f>
        <v/>
      </c>
      <c r="C63" s="420">
        <f t="shared" si="1"/>
        <v>0</v>
      </c>
      <c r="D63" s="420">
        <f>'E. Kosten Erweiterungsmaßnahmen'!T63</f>
        <v>0</v>
      </c>
      <c r="E63" s="420">
        <f>'E. Kosten Erweiterungsmaßnahmen'!U63</f>
        <v>0</v>
      </c>
      <c r="F63" s="465">
        <f>IF('A. Allgemeine Informationen'!$B$12="vereinfachtes Verfahren",'E1. Kosten; Zusammenfassung'!C63*0.45,H63+I63)</f>
        <v>0</v>
      </c>
      <c r="G63" s="466"/>
      <c r="H63" s="467">
        <f>'E. Kosten Erweiterungsmaßnahmen'!Q63</f>
        <v>0</v>
      </c>
      <c r="I63" s="350"/>
    </row>
    <row r="64" spans="1:9" x14ac:dyDescent="0.2">
      <c r="A64" s="469">
        <f>'E. Kosten Erweiterungsmaßnahmen'!A64</f>
        <v>61</v>
      </c>
      <c r="B64" s="470" t="str">
        <f>IF('E. Kosten Erweiterungsmaßnahmen'!B64="","",'E. Kosten Erweiterungsmaßnahmen'!B64)</f>
        <v/>
      </c>
      <c r="C64" s="420">
        <f t="shared" si="1"/>
        <v>0</v>
      </c>
      <c r="D64" s="420">
        <f>'E. Kosten Erweiterungsmaßnahmen'!T64</f>
        <v>0</v>
      </c>
      <c r="E64" s="420">
        <f>'E. Kosten Erweiterungsmaßnahmen'!U64</f>
        <v>0</v>
      </c>
      <c r="F64" s="465">
        <f>IF('A. Allgemeine Informationen'!$B$12="vereinfachtes Verfahren",'E1. Kosten; Zusammenfassung'!C64*0.45,H64+I64)</f>
        <v>0</v>
      </c>
      <c r="G64" s="466"/>
      <c r="H64" s="467">
        <f>'E. Kosten Erweiterungsmaßnahmen'!Q64</f>
        <v>0</v>
      </c>
      <c r="I64" s="350"/>
    </row>
    <row r="65" spans="1:9" x14ac:dyDescent="0.2">
      <c r="A65" s="469">
        <f>'E. Kosten Erweiterungsmaßnahmen'!A65</f>
        <v>62</v>
      </c>
      <c r="B65" s="470" t="str">
        <f>IF('E. Kosten Erweiterungsmaßnahmen'!B65="","",'E. Kosten Erweiterungsmaßnahmen'!B65)</f>
        <v/>
      </c>
      <c r="C65" s="420">
        <f t="shared" si="1"/>
        <v>0</v>
      </c>
      <c r="D65" s="420">
        <f>'E. Kosten Erweiterungsmaßnahmen'!T65</f>
        <v>0</v>
      </c>
      <c r="E65" s="420">
        <f>'E. Kosten Erweiterungsmaßnahmen'!U65</f>
        <v>0</v>
      </c>
      <c r="F65" s="465">
        <f>IF('A. Allgemeine Informationen'!$B$12="vereinfachtes Verfahren",'E1. Kosten; Zusammenfassung'!C65*0.45,H65+I65)</f>
        <v>0</v>
      </c>
      <c r="G65" s="466"/>
      <c r="H65" s="467">
        <f>'E. Kosten Erweiterungsmaßnahmen'!Q65</f>
        <v>0</v>
      </c>
      <c r="I65" s="350"/>
    </row>
    <row r="66" spans="1:9" x14ac:dyDescent="0.2">
      <c r="A66" s="469">
        <f>'E. Kosten Erweiterungsmaßnahmen'!A66</f>
        <v>63</v>
      </c>
      <c r="B66" s="470" t="str">
        <f>IF('E. Kosten Erweiterungsmaßnahmen'!B66="","",'E. Kosten Erweiterungsmaßnahmen'!B66)</f>
        <v/>
      </c>
      <c r="C66" s="420">
        <f t="shared" si="1"/>
        <v>0</v>
      </c>
      <c r="D66" s="420">
        <f>'E. Kosten Erweiterungsmaßnahmen'!T66</f>
        <v>0</v>
      </c>
      <c r="E66" s="420">
        <f>'E. Kosten Erweiterungsmaßnahmen'!U66</f>
        <v>0</v>
      </c>
      <c r="F66" s="465">
        <f>IF('A. Allgemeine Informationen'!$B$12="vereinfachtes Verfahren",'E1. Kosten; Zusammenfassung'!C66*0.45,H66+I66)</f>
        <v>0</v>
      </c>
      <c r="G66" s="466"/>
      <c r="H66" s="467">
        <f>'E. Kosten Erweiterungsmaßnahmen'!Q66</f>
        <v>0</v>
      </c>
      <c r="I66" s="350"/>
    </row>
    <row r="67" spans="1:9" x14ac:dyDescent="0.2">
      <c r="A67" s="469">
        <f>'E. Kosten Erweiterungsmaßnahmen'!A67</f>
        <v>64</v>
      </c>
      <c r="B67" s="470" t="str">
        <f>IF('E. Kosten Erweiterungsmaßnahmen'!B67="","",'E. Kosten Erweiterungsmaßnahmen'!B67)</f>
        <v/>
      </c>
      <c r="C67" s="420">
        <f t="shared" si="1"/>
        <v>0</v>
      </c>
      <c r="D67" s="420">
        <f>'E. Kosten Erweiterungsmaßnahmen'!T67</f>
        <v>0</v>
      </c>
      <c r="E67" s="420">
        <f>'E. Kosten Erweiterungsmaßnahmen'!U67</f>
        <v>0</v>
      </c>
      <c r="F67" s="465">
        <f>IF('A. Allgemeine Informationen'!$B$12="vereinfachtes Verfahren",'E1. Kosten; Zusammenfassung'!C67*0.45,H67+I67)</f>
        <v>0</v>
      </c>
      <c r="G67" s="466"/>
      <c r="H67" s="467">
        <f>'E. Kosten Erweiterungsmaßnahmen'!Q67</f>
        <v>0</v>
      </c>
      <c r="I67" s="350"/>
    </row>
    <row r="68" spans="1:9" x14ac:dyDescent="0.2">
      <c r="A68" s="469">
        <f>'E. Kosten Erweiterungsmaßnahmen'!A68</f>
        <v>65</v>
      </c>
      <c r="B68" s="470" t="str">
        <f>IF('E. Kosten Erweiterungsmaßnahmen'!B68="","",'E. Kosten Erweiterungsmaßnahmen'!B68)</f>
        <v/>
      </c>
      <c r="C68" s="420">
        <f t="shared" si="1"/>
        <v>0</v>
      </c>
      <c r="D68" s="420">
        <f>'E. Kosten Erweiterungsmaßnahmen'!T68</f>
        <v>0</v>
      </c>
      <c r="E68" s="420">
        <f>'E. Kosten Erweiterungsmaßnahmen'!U68</f>
        <v>0</v>
      </c>
      <c r="F68" s="465">
        <f>IF('A. Allgemeine Informationen'!$B$12="vereinfachtes Verfahren",'E1. Kosten; Zusammenfassung'!C68*0.45,H68+I68)</f>
        <v>0</v>
      </c>
      <c r="G68" s="466"/>
      <c r="H68" s="467">
        <f>'E. Kosten Erweiterungsmaßnahmen'!Q68</f>
        <v>0</v>
      </c>
      <c r="I68" s="350"/>
    </row>
    <row r="69" spans="1:9" x14ac:dyDescent="0.2">
      <c r="A69" s="469">
        <f>'E. Kosten Erweiterungsmaßnahmen'!A69</f>
        <v>66</v>
      </c>
      <c r="B69" s="470" t="str">
        <f>IF('E. Kosten Erweiterungsmaßnahmen'!B69="","",'E. Kosten Erweiterungsmaßnahmen'!B69)</f>
        <v/>
      </c>
      <c r="C69" s="420">
        <f t="shared" si="1"/>
        <v>0</v>
      </c>
      <c r="D69" s="420">
        <f>'E. Kosten Erweiterungsmaßnahmen'!T69</f>
        <v>0</v>
      </c>
      <c r="E69" s="420">
        <f>'E. Kosten Erweiterungsmaßnahmen'!U69</f>
        <v>0</v>
      </c>
      <c r="F69" s="465">
        <f>IF('A. Allgemeine Informationen'!$B$12="vereinfachtes Verfahren",'E1. Kosten; Zusammenfassung'!C69*0.45,H69+I69)</f>
        <v>0</v>
      </c>
      <c r="G69" s="466"/>
      <c r="H69" s="467">
        <f>'E. Kosten Erweiterungsmaßnahmen'!Q69</f>
        <v>0</v>
      </c>
      <c r="I69" s="350"/>
    </row>
    <row r="70" spans="1:9" x14ac:dyDescent="0.2">
      <c r="A70" s="469">
        <f>'E. Kosten Erweiterungsmaßnahmen'!A70</f>
        <v>67</v>
      </c>
      <c r="B70" s="470" t="str">
        <f>IF('E. Kosten Erweiterungsmaßnahmen'!B70="","",'E. Kosten Erweiterungsmaßnahmen'!B70)</f>
        <v/>
      </c>
      <c r="C70" s="420">
        <f t="shared" ref="C70:C73" si="2">D70+E70</f>
        <v>0</v>
      </c>
      <c r="D70" s="420">
        <f>'E. Kosten Erweiterungsmaßnahmen'!T70</f>
        <v>0</v>
      </c>
      <c r="E70" s="420">
        <f>'E. Kosten Erweiterungsmaßnahmen'!U70</f>
        <v>0</v>
      </c>
      <c r="F70" s="465">
        <f>IF('A. Allgemeine Informationen'!$B$12="vereinfachtes Verfahren",'E1. Kosten; Zusammenfassung'!C70*0.45,H70+I70)</f>
        <v>0</v>
      </c>
      <c r="G70" s="466"/>
      <c r="H70" s="467">
        <f>'E. Kosten Erweiterungsmaßnahmen'!Q70</f>
        <v>0</v>
      </c>
      <c r="I70" s="350"/>
    </row>
    <row r="71" spans="1:9" x14ac:dyDescent="0.2">
      <c r="A71" s="469">
        <f>'E. Kosten Erweiterungsmaßnahmen'!A71</f>
        <v>68</v>
      </c>
      <c r="B71" s="470" t="str">
        <f>IF('E. Kosten Erweiterungsmaßnahmen'!B71="","",'E. Kosten Erweiterungsmaßnahmen'!B71)</f>
        <v/>
      </c>
      <c r="C71" s="420">
        <f t="shared" si="2"/>
        <v>0</v>
      </c>
      <c r="D71" s="420">
        <f>'E. Kosten Erweiterungsmaßnahmen'!T71</f>
        <v>0</v>
      </c>
      <c r="E71" s="420">
        <f>'E. Kosten Erweiterungsmaßnahmen'!U71</f>
        <v>0</v>
      </c>
      <c r="F71" s="465">
        <f>IF('A. Allgemeine Informationen'!$B$12="vereinfachtes Verfahren",'E1. Kosten; Zusammenfassung'!C71*0.45,H71+I71)</f>
        <v>0</v>
      </c>
      <c r="G71" s="466"/>
      <c r="H71" s="467">
        <f>'E. Kosten Erweiterungsmaßnahmen'!Q71</f>
        <v>0</v>
      </c>
      <c r="I71" s="350"/>
    </row>
    <row r="72" spans="1:9" x14ac:dyDescent="0.2">
      <c r="A72" s="469">
        <f>'E. Kosten Erweiterungsmaßnahmen'!A72</f>
        <v>69</v>
      </c>
      <c r="B72" s="470" t="str">
        <f>IF('E. Kosten Erweiterungsmaßnahmen'!B72="","",'E. Kosten Erweiterungsmaßnahmen'!B72)</f>
        <v/>
      </c>
      <c r="C72" s="420">
        <f t="shared" si="2"/>
        <v>0</v>
      </c>
      <c r="D72" s="420">
        <f>'E. Kosten Erweiterungsmaßnahmen'!T72</f>
        <v>0</v>
      </c>
      <c r="E72" s="420">
        <f>'E. Kosten Erweiterungsmaßnahmen'!U72</f>
        <v>0</v>
      </c>
      <c r="F72" s="465">
        <f>IF('A. Allgemeine Informationen'!$B$12="vereinfachtes Verfahren",'E1. Kosten; Zusammenfassung'!C72*0.45,H72+I72)</f>
        <v>0</v>
      </c>
      <c r="G72" s="466"/>
      <c r="H72" s="467">
        <f>'E. Kosten Erweiterungsmaßnahmen'!Q72</f>
        <v>0</v>
      </c>
      <c r="I72" s="350"/>
    </row>
    <row r="73" spans="1:9" ht="13.5" thickBot="1" x14ac:dyDescent="0.25">
      <c r="A73" s="469">
        <f>'E. Kosten Erweiterungsmaßnahmen'!A73</f>
        <v>70</v>
      </c>
      <c r="B73" s="470" t="str">
        <f>IF('E. Kosten Erweiterungsmaßnahmen'!B73="","",'E. Kosten Erweiterungsmaßnahmen'!B73)</f>
        <v/>
      </c>
      <c r="C73" s="420">
        <f t="shared" si="2"/>
        <v>0</v>
      </c>
      <c r="D73" s="420">
        <f>'E. Kosten Erweiterungsmaßnahmen'!T73</f>
        <v>0</v>
      </c>
      <c r="E73" s="420">
        <f>'E. Kosten Erweiterungsmaßnahmen'!U73</f>
        <v>0</v>
      </c>
      <c r="F73" s="465">
        <f>IF('A. Allgemeine Informationen'!$B$12="vereinfachtes Verfahren",'E1. Kosten; Zusammenfassung'!C73*0.45,H73+I73)</f>
        <v>0</v>
      </c>
      <c r="G73" s="466"/>
      <c r="H73" s="467">
        <f>'E. Kosten Erweiterungsmaßnahmen'!Q73</f>
        <v>0</v>
      </c>
      <c r="I73" s="350"/>
    </row>
    <row r="74" spans="1:9" s="197" customFormat="1" ht="13.5" thickBot="1" x14ac:dyDescent="0.25">
      <c r="A74" s="471"/>
      <c r="B74" s="472" t="s">
        <v>187</v>
      </c>
      <c r="C74" s="473">
        <f>SUM(C4:C73)</f>
        <v>0</v>
      </c>
      <c r="D74" s="474">
        <f>SUM(D4:D73)</f>
        <v>0</v>
      </c>
      <c r="E74" s="473">
        <f>SUM(E4:E73)</f>
        <v>0</v>
      </c>
      <c r="F74" s="475">
        <f>SUM(F4:F73)</f>
        <v>0</v>
      </c>
      <c r="G74" s="476"/>
      <c r="H74" s="477">
        <f>SUM(H4:H73)</f>
        <v>0</v>
      </c>
      <c r="I74" s="475">
        <f>SUM(I4:I73)</f>
        <v>0</v>
      </c>
    </row>
  </sheetData>
  <phoneticPr fontId="7" type="noConversion"/>
  <printOptions horizontalCentered="1"/>
  <pageMargins left="0.39370078740157483" right="0.39370078740157483" top="0.39370078740157483" bottom="0.39370078740157483" header="0.19685039370078741" footer="0.19685039370078741"/>
  <pageSetup paperSize="9" scale="47" fitToHeight="0" orientation="landscape" r:id="rId1"/>
  <headerFooter alignWithMargins="0">
    <oddFooter>&amp;L&amp;D&amp;C&amp;P/&amp;N&amp;R&amp;A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view="pageBreakPreview" topLeftCell="A30" zoomScale="70" zoomScaleNormal="80" zoomScaleSheetLayoutView="70" workbookViewId="0">
      <selection activeCell="B13" sqref="B13"/>
    </sheetView>
  </sheetViews>
  <sheetFormatPr baseColWidth="10" defaultRowHeight="12.75" x14ac:dyDescent="0.2"/>
  <cols>
    <col min="1" max="1" width="5.7109375" style="422" customWidth="1"/>
    <col min="2" max="2" width="50.7109375" style="422" customWidth="1"/>
    <col min="3" max="3" width="25.7109375" style="422" customWidth="1"/>
    <col min="4" max="4" width="40.7109375" style="422" customWidth="1"/>
    <col min="5" max="6" width="30.7109375" style="422" customWidth="1"/>
    <col min="7" max="8" width="20.7109375" style="422" customWidth="1"/>
    <col min="9" max="9" width="22.42578125" style="422" customWidth="1"/>
    <col min="10" max="11" width="40.7109375" style="422" customWidth="1"/>
    <col min="12" max="12" width="20.7109375" style="422" customWidth="1"/>
    <col min="13" max="13" width="20.7109375" style="423" customWidth="1"/>
    <col min="14" max="16384" width="11.42578125" style="422"/>
  </cols>
  <sheetData>
    <row r="1" spans="1:13" ht="18" x14ac:dyDescent="0.25">
      <c r="A1" s="435" t="s">
        <v>37</v>
      </c>
    </row>
    <row r="2" spans="1:13" ht="13.5" thickBot="1" x14ac:dyDescent="0.25"/>
    <row r="3" spans="1:13" s="439" customFormat="1" ht="75" customHeight="1" thickBot="1" x14ac:dyDescent="0.25">
      <c r="A3" s="436" t="s">
        <v>185</v>
      </c>
      <c r="B3" s="98" t="s">
        <v>1</v>
      </c>
      <c r="C3" s="98" t="s">
        <v>0</v>
      </c>
      <c r="D3" s="437" t="s">
        <v>193</v>
      </c>
      <c r="E3" s="437" t="s">
        <v>194</v>
      </c>
      <c r="F3" s="437" t="s">
        <v>195</v>
      </c>
      <c r="G3" s="437" t="s">
        <v>197</v>
      </c>
      <c r="H3" s="437" t="s">
        <v>4</v>
      </c>
      <c r="I3" s="437" t="s">
        <v>160</v>
      </c>
      <c r="J3" s="437" t="s">
        <v>3</v>
      </c>
      <c r="K3" s="437" t="s">
        <v>196</v>
      </c>
      <c r="L3" s="437" t="s">
        <v>141</v>
      </c>
      <c r="M3" s="438" t="s">
        <v>7</v>
      </c>
    </row>
    <row r="4" spans="1:13" x14ac:dyDescent="0.2">
      <c r="A4" s="440" t="s">
        <v>142</v>
      </c>
      <c r="B4" s="441"/>
      <c r="C4" s="441"/>
      <c r="D4" s="441"/>
      <c r="E4" s="441"/>
      <c r="F4" s="441"/>
      <c r="G4" s="442"/>
      <c r="H4" s="442"/>
      <c r="I4" s="442"/>
      <c r="J4" s="442"/>
      <c r="K4" s="441"/>
      <c r="L4" s="441"/>
      <c r="M4" s="443"/>
    </row>
    <row r="5" spans="1:13" s="449" customFormat="1" ht="25.5" x14ac:dyDescent="0.2">
      <c r="A5" s="444">
        <v>1</v>
      </c>
      <c r="B5" s="445" t="s">
        <v>143</v>
      </c>
      <c r="C5" s="446">
        <v>102437</v>
      </c>
      <c r="D5" s="445" t="s">
        <v>144</v>
      </c>
      <c r="E5" s="445" t="s">
        <v>145</v>
      </c>
      <c r="F5" s="445" t="s">
        <v>146</v>
      </c>
      <c r="G5" s="447">
        <v>41718</v>
      </c>
      <c r="H5" s="445" t="s">
        <v>266</v>
      </c>
      <c r="I5" s="445" t="s">
        <v>5</v>
      </c>
      <c r="J5" s="445" t="s">
        <v>6</v>
      </c>
      <c r="K5" s="445" t="s">
        <v>147</v>
      </c>
      <c r="L5" s="445">
        <v>123</v>
      </c>
      <c r="M5" s="448">
        <v>25000</v>
      </c>
    </row>
    <row r="6" spans="1:13" s="449" customFormat="1" x14ac:dyDescent="0.2">
      <c r="A6" s="444"/>
      <c r="B6" s="445"/>
      <c r="C6" s="445"/>
      <c r="D6" s="445"/>
      <c r="E6" s="445"/>
      <c r="F6" s="445"/>
      <c r="G6" s="445"/>
      <c r="H6" s="445"/>
      <c r="I6" s="445"/>
      <c r="J6" s="445"/>
      <c r="K6" s="445" t="s">
        <v>148</v>
      </c>
      <c r="L6" s="445">
        <v>456</v>
      </c>
      <c r="M6" s="448">
        <v>54326</v>
      </c>
    </row>
    <row r="7" spans="1:13" s="449" customFormat="1" x14ac:dyDescent="0.2">
      <c r="A7" s="444"/>
      <c r="B7" s="445"/>
      <c r="C7" s="445"/>
      <c r="D7" s="445"/>
      <c r="E7" s="445"/>
      <c r="F7" s="445"/>
      <c r="G7" s="445"/>
      <c r="H7" s="445"/>
      <c r="I7" s="445"/>
      <c r="J7" s="445"/>
      <c r="K7" s="445" t="s">
        <v>149</v>
      </c>
      <c r="L7" s="445">
        <v>789</v>
      </c>
      <c r="M7" s="448">
        <v>16000</v>
      </c>
    </row>
    <row r="8" spans="1:13" s="449" customFormat="1" x14ac:dyDescent="0.2">
      <c r="A8" s="444"/>
      <c r="B8" s="445"/>
      <c r="C8" s="445"/>
      <c r="D8" s="445"/>
      <c r="E8" s="445"/>
      <c r="F8" s="445"/>
      <c r="G8" s="445"/>
      <c r="H8" s="445"/>
      <c r="I8" s="445"/>
      <c r="J8" s="445"/>
      <c r="K8" s="445" t="s">
        <v>150</v>
      </c>
      <c r="L8" s="445">
        <v>1011</v>
      </c>
      <c r="M8" s="448">
        <v>4223</v>
      </c>
    </row>
    <row r="9" spans="1:13" s="449" customFormat="1" x14ac:dyDescent="0.2">
      <c r="A9" s="444"/>
      <c r="B9" s="445"/>
      <c r="C9" s="445"/>
      <c r="D9" s="445"/>
      <c r="E9" s="445"/>
      <c r="F9" s="445"/>
      <c r="G9" s="445"/>
      <c r="H9" s="445"/>
      <c r="I9" s="445"/>
      <c r="J9" s="445"/>
      <c r="K9" s="445" t="s">
        <v>151</v>
      </c>
      <c r="L9" s="445">
        <v>1314</v>
      </c>
      <c r="M9" s="448">
        <v>2364</v>
      </c>
    </row>
    <row r="10" spans="1:13" s="449" customFormat="1" x14ac:dyDescent="0.2">
      <c r="A10" s="444"/>
      <c r="B10" s="445"/>
      <c r="C10" s="445"/>
      <c r="D10" s="445"/>
      <c r="E10" s="445"/>
      <c r="F10" s="445"/>
      <c r="G10" s="445"/>
      <c r="H10" s="445"/>
      <c r="I10" s="445"/>
      <c r="J10" s="445"/>
      <c r="K10" s="445" t="s">
        <v>152</v>
      </c>
      <c r="L10" s="445" t="s">
        <v>153</v>
      </c>
      <c r="M10" s="448">
        <v>524</v>
      </c>
    </row>
    <row r="11" spans="1:13" s="449" customFormat="1" x14ac:dyDescent="0.2">
      <c r="A11" s="444"/>
      <c r="B11" s="445"/>
      <c r="C11" s="445"/>
      <c r="D11" s="445"/>
      <c r="E11" s="445"/>
      <c r="F11" s="445"/>
      <c r="G11" s="445"/>
      <c r="H11" s="445"/>
      <c r="I11" s="445"/>
      <c r="J11" s="445"/>
      <c r="K11" s="445" t="s">
        <v>187</v>
      </c>
      <c r="L11" s="445"/>
      <c r="M11" s="448">
        <v>102437</v>
      </c>
    </row>
    <row r="12" spans="1:13" s="449" customFormat="1" ht="13.5" thickBot="1" x14ac:dyDescent="0.25">
      <c r="A12" s="450"/>
      <c r="B12" s="451"/>
      <c r="C12" s="451"/>
      <c r="D12" s="451"/>
      <c r="E12" s="451"/>
      <c r="F12" s="451"/>
      <c r="G12" s="451"/>
      <c r="H12" s="451"/>
      <c r="I12" s="451"/>
      <c r="J12" s="451"/>
      <c r="K12" s="451"/>
      <c r="L12" s="451"/>
      <c r="M12" s="452"/>
    </row>
    <row r="13" spans="1:13" s="449" customFormat="1" x14ac:dyDescent="0.2">
      <c r="A13" s="508">
        <f>'E. Kosten Erweiterungsmaßnahmen'!A4</f>
        <v>1</v>
      </c>
      <c r="B13" s="505" t="str">
        <f>IF('E. Kosten Erweiterungsmaßnahmen'!B4="","",'E. Kosten Erweiterungsmaßnahmen'!B4)</f>
        <v/>
      </c>
      <c r="C13" s="506">
        <f>'E. Kosten Erweiterungsmaßnahmen'!C4</f>
        <v>0</v>
      </c>
      <c r="D13" s="198"/>
      <c r="E13" s="198"/>
      <c r="F13" s="198"/>
      <c r="G13" s="199"/>
      <c r="H13" s="198"/>
      <c r="I13" s="198"/>
      <c r="J13" s="198"/>
      <c r="K13" s="198"/>
      <c r="L13" s="198"/>
      <c r="M13" s="200"/>
    </row>
    <row r="14" spans="1:13" s="449" customFormat="1" x14ac:dyDescent="0.2">
      <c r="A14" s="509">
        <f>'E. Kosten Erweiterungsmaßnahmen'!A5</f>
        <v>2</v>
      </c>
      <c r="B14" s="505" t="str">
        <f>IF('E. Kosten Erweiterungsmaßnahmen'!B5="","",'E. Kosten Erweiterungsmaßnahmen'!B5)</f>
        <v/>
      </c>
      <c r="C14" s="505">
        <f>'E. Kosten Erweiterungsmaßnahmen'!C5</f>
        <v>0</v>
      </c>
      <c r="D14" s="201"/>
      <c r="E14" s="201"/>
      <c r="F14" s="201"/>
      <c r="G14" s="202"/>
      <c r="H14" s="201"/>
      <c r="I14" s="201"/>
      <c r="J14" s="201"/>
      <c r="K14" s="201"/>
      <c r="L14" s="201"/>
      <c r="M14" s="203"/>
    </row>
    <row r="15" spans="1:13" s="449" customFormat="1" x14ac:dyDescent="0.2">
      <c r="A15" s="509">
        <f>'E. Kosten Erweiterungsmaßnahmen'!A6</f>
        <v>3</v>
      </c>
      <c r="B15" s="505" t="str">
        <f>IF('E. Kosten Erweiterungsmaßnahmen'!B6="","",'E. Kosten Erweiterungsmaßnahmen'!B6)</f>
        <v/>
      </c>
      <c r="C15" s="505">
        <f>'E. Kosten Erweiterungsmaßnahmen'!C6</f>
        <v>0</v>
      </c>
      <c r="D15" s="201"/>
      <c r="E15" s="201"/>
      <c r="F15" s="201"/>
      <c r="G15" s="202"/>
      <c r="H15" s="201"/>
      <c r="I15" s="201"/>
      <c r="J15" s="201"/>
      <c r="K15" s="201"/>
      <c r="L15" s="201"/>
      <c r="M15" s="203"/>
    </row>
    <row r="16" spans="1:13" s="449" customFormat="1" x14ac:dyDescent="0.2">
      <c r="A16" s="509">
        <f>'E. Kosten Erweiterungsmaßnahmen'!A7</f>
        <v>4</v>
      </c>
      <c r="B16" s="505" t="str">
        <f>IF('E. Kosten Erweiterungsmaßnahmen'!B7="","",'E. Kosten Erweiterungsmaßnahmen'!B7)</f>
        <v/>
      </c>
      <c r="C16" s="505">
        <f>'E. Kosten Erweiterungsmaßnahmen'!C7</f>
        <v>0</v>
      </c>
      <c r="D16" s="201"/>
      <c r="E16" s="201"/>
      <c r="F16" s="201"/>
      <c r="G16" s="202"/>
      <c r="H16" s="201"/>
      <c r="I16" s="201"/>
      <c r="J16" s="201"/>
      <c r="K16" s="201"/>
      <c r="L16" s="201"/>
      <c r="M16" s="203"/>
    </row>
    <row r="17" spans="1:13" s="449" customFormat="1" x14ac:dyDescent="0.2">
      <c r="A17" s="509">
        <f>'E. Kosten Erweiterungsmaßnahmen'!A8</f>
        <v>5</v>
      </c>
      <c r="B17" s="505" t="str">
        <f>IF('E. Kosten Erweiterungsmaßnahmen'!B8="","",'E. Kosten Erweiterungsmaßnahmen'!B8)</f>
        <v/>
      </c>
      <c r="C17" s="505">
        <f>'E. Kosten Erweiterungsmaßnahmen'!C8</f>
        <v>0</v>
      </c>
      <c r="D17" s="201"/>
      <c r="E17" s="201"/>
      <c r="F17" s="201"/>
      <c r="G17" s="202"/>
      <c r="H17" s="201"/>
      <c r="I17" s="201"/>
      <c r="J17" s="201"/>
      <c r="K17" s="201"/>
      <c r="L17" s="201"/>
      <c r="M17" s="203"/>
    </row>
    <row r="18" spans="1:13" s="449" customFormat="1" x14ac:dyDescent="0.2">
      <c r="A18" s="510">
        <f>'E. Kosten Erweiterungsmaßnahmen'!A9</f>
        <v>6</v>
      </c>
      <c r="B18" s="505" t="str">
        <f>IF('E. Kosten Erweiterungsmaßnahmen'!B9="","",'E. Kosten Erweiterungsmaßnahmen'!B9)</f>
        <v/>
      </c>
      <c r="C18" s="505">
        <f>'E. Kosten Erweiterungsmaßnahmen'!C9</f>
        <v>0</v>
      </c>
      <c r="D18" s="201"/>
      <c r="E18" s="201"/>
      <c r="F18" s="201"/>
      <c r="G18" s="202"/>
      <c r="H18" s="201"/>
      <c r="I18" s="201"/>
      <c r="J18" s="201"/>
      <c r="K18" s="201"/>
      <c r="L18" s="201"/>
      <c r="M18" s="203"/>
    </row>
    <row r="19" spans="1:13" s="449" customFormat="1" x14ac:dyDescent="0.2">
      <c r="A19" s="509">
        <f>'E. Kosten Erweiterungsmaßnahmen'!A10</f>
        <v>7</v>
      </c>
      <c r="B19" s="505" t="str">
        <f>IF('E. Kosten Erweiterungsmaßnahmen'!B10="","",'E. Kosten Erweiterungsmaßnahmen'!B10)</f>
        <v/>
      </c>
      <c r="C19" s="505">
        <f>'E. Kosten Erweiterungsmaßnahmen'!C10</f>
        <v>0</v>
      </c>
      <c r="D19" s="201"/>
      <c r="E19" s="201"/>
      <c r="F19" s="201"/>
      <c r="G19" s="202"/>
      <c r="H19" s="201"/>
      <c r="I19" s="201"/>
      <c r="J19" s="201"/>
      <c r="K19" s="201"/>
      <c r="L19" s="201"/>
      <c r="M19" s="203"/>
    </row>
    <row r="20" spans="1:13" s="449" customFormat="1" x14ac:dyDescent="0.2">
      <c r="A20" s="509">
        <f>'E. Kosten Erweiterungsmaßnahmen'!A11</f>
        <v>8</v>
      </c>
      <c r="B20" s="505" t="str">
        <f>IF('E. Kosten Erweiterungsmaßnahmen'!B11="","",'E. Kosten Erweiterungsmaßnahmen'!B11)</f>
        <v/>
      </c>
      <c r="C20" s="505">
        <f>'E. Kosten Erweiterungsmaßnahmen'!C11</f>
        <v>0</v>
      </c>
      <c r="D20" s="201"/>
      <c r="E20" s="201"/>
      <c r="F20" s="201"/>
      <c r="G20" s="202"/>
      <c r="H20" s="201"/>
      <c r="I20" s="201"/>
      <c r="J20" s="201"/>
      <c r="K20" s="201"/>
      <c r="L20" s="201"/>
      <c r="M20" s="203"/>
    </row>
    <row r="21" spans="1:13" s="449" customFormat="1" x14ac:dyDescent="0.2">
      <c r="A21" s="509">
        <f>'E. Kosten Erweiterungsmaßnahmen'!A12</f>
        <v>9</v>
      </c>
      <c r="B21" s="505" t="str">
        <f>IF('E. Kosten Erweiterungsmaßnahmen'!B12="","",'E. Kosten Erweiterungsmaßnahmen'!B12)</f>
        <v/>
      </c>
      <c r="C21" s="505">
        <f>'E. Kosten Erweiterungsmaßnahmen'!C12</f>
        <v>0</v>
      </c>
      <c r="D21" s="201"/>
      <c r="E21" s="201"/>
      <c r="F21" s="201"/>
      <c r="G21" s="202"/>
      <c r="H21" s="201"/>
      <c r="I21" s="201"/>
      <c r="J21" s="201"/>
      <c r="K21" s="201"/>
      <c r="L21" s="201"/>
      <c r="M21" s="203"/>
    </row>
    <row r="22" spans="1:13" s="449" customFormat="1" x14ac:dyDescent="0.2">
      <c r="A22" s="509">
        <f>'E. Kosten Erweiterungsmaßnahmen'!A13</f>
        <v>10</v>
      </c>
      <c r="B22" s="505" t="str">
        <f>IF('E. Kosten Erweiterungsmaßnahmen'!B13="","",'E. Kosten Erweiterungsmaßnahmen'!B13)</f>
        <v/>
      </c>
      <c r="C22" s="505">
        <f>'E. Kosten Erweiterungsmaßnahmen'!C13</f>
        <v>0</v>
      </c>
      <c r="D22" s="201"/>
      <c r="E22" s="201"/>
      <c r="F22" s="201"/>
      <c r="G22" s="202"/>
      <c r="H22" s="201"/>
      <c r="I22" s="201"/>
      <c r="J22" s="201"/>
      <c r="K22" s="201"/>
      <c r="L22" s="201"/>
      <c r="M22" s="203"/>
    </row>
    <row r="23" spans="1:13" s="449" customFormat="1" x14ac:dyDescent="0.2">
      <c r="A23" s="509">
        <f>'E. Kosten Erweiterungsmaßnahmen'!A14</f>
        <v>11</v>
      </c>
      <c r="B23" s="505" t="str">
        <f>IF('E. Kosten Erweiterungsmaßnahmen'!B14="","",'E. Kosten Erweiterungsmaßnahmen'!B14)</f>
        <v/>
      </c>
      <c r="C23" s="505">
        <f>'E. Kosten Erweiterungsmaßnahmen'!C14</f>
        <v>0</v>
      </c>
      <c r="D23" s="201"/>
      <c r="E23" s="201"/>
      <c r="F23" s="201"/>
      <c r="G23" s="202"/>
      <c r="H23" s="201"/>
      <c r="I23" s="201"/>
      <c r="J23" s="201"/>
      <c r="K23" s="201"/>
      <c r="L23" s="201"/>
      <c r="M23" s="203"/>
    </row>
    <row r="24" spans="1:13" s="449" customFormat="1" x14ac:dyDescent="0.2">
      <c r="A24" s="509">
        <f>'E. Kosten Erweiterungsmaßnahmen'!A15</f>
        <v>12</v>
      </c>
      <c r="B24" s="505" t="str">
        <f>IF('E. Kosten Erweiterungsmaßnahmen'!B15="","",'E. Kosten Erweiterungsmaßnahmen'!B15)</f>
        <v/>
      </c>
      <c r="C24" s="505">
        <f>'E. Kosten Erweiterungsmaßnahmen'!C15</f>
        <v>0</v>
      </c>
      <c r="D24" s="201"/>
      <c r="E24" s="201"/>
      <c r="F24" s="201"/>
      <c r="G24" s="202"/>
      <c r="H24" s="201"/>
      <c r="I24" s="201"/>
      <c r="J24" s="201"/>
      <c r="K24" s="201"/>
      <c r="L24" s="201"/>
      <c r="M24" s="203"/>
    </row>
    <row r="25" spans="1:13" s="449" customFormat="1" x14ac:dyDescent="0.2">
      <c r="A25" s="509">
        <f>'E. Kosten Erweiterungsmaßnahmen'!A16</f>
        <v>13</v>
      </c>
      <c r="B25" s="505" t="str">
        <f>IF('E. Kosten Erweiterungsmaßnahmen'!B16="","",'E. Kosten Erweiterungsmaßnahmen'!B16)</f>
        <v/>
      </c>
      <c r="C25" s="505">
        <f>'E. Kosten Erweiterungsmaßnahmen'!C16</f>
        <v>0</v>
      </c>
      <c r="D25" s="201"/>
      <c r="E25" s="201"/>
      <c r="F25" s="201"/>
      <c r="G25" s="202"/>
      <c r="H25" s="201"/>
      <c r="I25" s="201"/>
      <c r="J25" s="201"/>
      <c r="K25" s="201"/>
      <c r="L25" s="201"/>
      <c r="M25" s="203"/>
    </row>
    <row r="26" spans="1:13" s="449" customFormat="1" x14ac:dyDescent="0.2">
      <c r="A26" s="509">
        <f>'E. Kosten Erweiterungsmaßnahmen'!A17</f>
        <v>14</v>
      </c>
      <c r="B26" s="505" t="str">
        <f>IF('E. Kosten Erweiterungsmaßnahmen'!B17="","",'E. Kosten Erweiterungsmaßnahmen'!B17)</f>
        <v/>
      </c>
      <c r="C26" s="505">
        <f>'E. Kosten Erweiterungsmaßnahmen'!C17</f>
        <v>0</v>
      </c>
      <c r="D26" s="201"/>
      <c r="E26" s="201"/>
      <c r="F26" s="201"/>
      <c r="G26" s="202"/>
      <c r="H26" s="201"/>
      <c r="I26" s="201"/>
      <c r="J26" s="201"/>
      <c r="K26" s="201"/>
      <c r="L26" s="201"/>
      <c r="M26" s="203"/>
    </row>
    <row r="27" spans="1:13" s="449" customFormat="1" x14ac:dyDescent="0.2">
      <c r="A27" s="509">
        <f>'E. Kosten Erweiterungsmaßnahmen'!A18</f>
        <v>15</v>
      </c>
      <c r="B27" s="505" t="str">
        <f>IF('E. Kosten Erweiterungsmaßnahmen'!B18="","",'E. Kosten Erweiterungsmaßnahmen'!B18)</f>
        <v/>
      </c>
      <c r="C27" s="505">
        <f>'E. Kosten Erweiterungsmaßnahmen'!C18</f>
        <v>0</v>
      </c>
      <c r="D27" s="201"/>
      <c r="E27" s="201"/>
      <c r="F27" s="201"/>
      <c r="G27" s="202"/>
      <c r="H27" s="201"/>
      <c r="I27" s="201"/>
      <c r="J27" s="201"/>
      <c r="K27" s="201"/>
      <c r="L27" s="201"/>
      <c r="M27" s="203"/>
    </row>
    <row r="28" spans="1:13" s="449" customFormat="1" x14ac:dyDescent="0.2">
      <c r="A28" s="509">
        <f>'E. Kosten Erweiterungsmaßnahmen'!A19</f>
        <v>16</v>
      </c>
      <c r="B28" s="505" t="str">
        <f>IF('E. Kosten Erweiterungsmaßnahmen'!B19="","",'E. Kosten Erweiterungsmaßnahmen'!B19)</f>
        <v/>
      </c>
      <c r="C28" s="505">
        <f>'E. Kosten Erweiterungsmaßnahmen'!C19</f>
        <v>0</v>
      </c>
      <c r="D28" s="201"/>
      <c r="E28" s="201"/>
      <c r="F28" s="201"/>
      <c r="G28" s="202"/>
      <c r="H28" s="201"/>
      <c r="I28" s="201"/>
      <c r="J28" s="201"/>
      <c r="K28" s="201"/>
      <c r="L28" s="201"/>
      <c r="M28" s="203"/>
    </row>
    <row r="29" spans="1:13" s="449" customFormat="1" x14ac:dyDescent="0.2">
      <c r="A29" s="509">
        <f>'E. Kosten Erweiterungsmaßnahmen'!A20</f>
        <v>17</v>
      </c>
      <c r="B29" s="505" t="str">
        <f>IF('E. Kosten Erweiterungsmaßnahmen'!B20="","",'E. Kosten Erweiterungsmaßnahmen'!B20)</f>
        <v/>
      </c>
      <c r="C29" s="505">
        <f>'E. Kosten Erweiterungsmaßnahmen'!C20</f>
        <v>0</v>
      </c>
      <c r="D29" s="201"/>
      <c r="E29" s="201"/>
      <c r="F29" s="201"/>
      <c r="G29" s="202"/>
      <c r="H29" s="201"/>
      <c r="I29" s="201"/>
      <c r="J29" s="201"/>
      <c r="K29" s="201"/>
      <c r="L29" s="201"/>
      <c r="M29" s="203"/>
    </row>
    <row r="30" spans="1:13" s="449" customFormat="1" x14ac:dyDescent="0.2">
      <c r="A30" s="509">
        <f>'E. Kosten Erweiterungsmaßnahmen'!A21</f>
        <v>18</v>
      </c>
      <c r="B30" s="505" t="str">
        <f>IF('E. Kosten Erweiterungsmaßnahmen'!B21="","",'E. Kosten Erweiterungsmaßnahmen'!B21)</f>
        <v/>
      </c>
      <c r="C30" s="505">
        <f>'E. Kosten Erweiterungsmaßnahmen'!C21</f>
        <v>0</v>
      </c>
      <c r="D30" s="201"/>
      <c r="E30" s="201"/>
      <c r="F30" s="201"/>
      <c r="G30" s="202"/>
      <c r="H30" s="201"/>
      <c r="I30" s="201"/>
      <c r="J30" s="201"/>
      <c r="K30" s="201"/>
      <c r="L30" s="201"/>
      <c r="M30" s="203"/>
    </row>
    <row r="31" spans="1:13" s="449" customFormat="1" x14ac:dyDescent="0.2">
      <c r="A31" s="509">
        <f>'E. Kosten Erweiterungsmaßnahmen'!A22</f>
        <v>19</v>
      </c>
      <c r="B31" s="505" t="str">
        <f>IF('E. Kosten Erweiterungsmaßnahmen'!B22="","",'E. Kosten Erweiterungsmaßnahmen'!B22)</f>
        <v/>
      </c>
      <c r="C31" s="505">
        <f>'E. Kosten Erweiterungsmaßnahmen'!C22</f>
        <v>0</v>
      </c>
      <c r="D31" s="201"/>
      <c r="E31" s="201"/>
      <c r="F31" s="201"/>
      <c r="G31" s="202"/>
      <c r="H31" s="201"/>
      <c r="I31" s="201"/>
      <c r="J31" s="201"/>
      <c r="K31" s="201"/>
      <c r="L31" s="201"/>
      <c r="M31" s="203"/>
    </row>
    <row r="32" spans="1:13" s="449" customFormat="1" x14ac:dyDescent="0.2">
      <c r="A32" s="509">
        <f>'E. Kosten Erweiterungsmaßnahmen'!A23</f>
        <v>20</v>
      </c>
      <c r="B32" s="505" t="str">
        <f>IF('E. Kosten Erweiterungsmaßnahmen'!B23="","",'E. Kosten Erweiterungsmaßnahmen'!B23)</f>
        <v/>
      </c>
      <c r="C32" s="505">
        <f>'E. Kosten Erweiterungsmaßnahmen'!C23</f>
        <v>0</v>
      </c>
      <c r="D32" s="201"/>
      <c r="E32" s="201"/>
      <c r="F32" s="201"/>
      <c r="G32" s="202"/>
      <c r="H32" s="201"/>
      <c r="I32" s="201"/>
      <c r="J32" s="201"/>
      <c r="K32" s="201"/>
      <c r="L32" s="201"/>
      <c r="M32" s="203"/>
    </row>
    <row r="33" spans="1:13" s="449" customFormat="1" x14ac:dyDescent="0.2">
      <c r="A33" s="509">
        <f>'E. Kosten Erweiterungsmaßnahmen'!A24</f>
        <v>21</v>
      </c>
      <c r="B33" s="505" t="str">
        <f>IF('E. Kosten Erweiterungsmaßnahmen'!B24="","",'E. Kosten Erweiterungsmaßnahmen'!B24)</f>
        <v/>
      </c>
      <c r="C33" s="505">
        <f>'E. Kosten Erweiterungsmaßnahmen'!C24</f>
        <v>0</v>
      </c>
      <c r="D33" s="201"/>
      <c r="E33" s="201"/>
      <c r="F33" s="201"/>
      <c r="G33" s="202"/>
      <c r="H33" s="201"/>
      <c r="I33" s="201"/>
      <c r="J33" s="201"/>
      <c r="K33" s="201"/>
      <c r="L33" s="201"/>
      <c r="M33" s="203"/>
    </row>
    <row r="34" spans="1:13" s="449" customFormat="1" x14ac:dyDescent="0.2">
      <c r="A34" s="509">
        <f>'E. Kosten Erweiterungsmaßnahmen'!A25</f>
        <v>22</v>
      </c>
      <c r="B34" s="505" t="str">
        <f>IF('E. Kosten Erweiterungsmaßnahmen'!B25="","",'E. Kosten Erweiterungsmaßnahmen'!B25)</f>
        <v/>
      </c>
      <c r="C34" s="505">
        <f>'E. Kosten Erweiterungsmaßnahmen'!C25</f>
        <v>0</v>
      </c>
      <c r="D34" s="201"/>
      <c r="E34" s="201"/>
      <c r="F34" s="201"/>
      <c r="G34" s="202"/>
      <c r="H34" s="201"/>
      <c r="I34" s="201"/>
      <c r="J34" s="201"/>
      <c r="K34" s="201"/>
      <c r="L34" s="201"/>
      <c r="M34" s="203"/>
    </row>
    <row r="35" spans="1:13" s="449" customFormat="1" x14ac:dyDescent="0.2">
      <c r="A35" s="509">
        <f>'E. Kosten Erweiterungsmaßnahmen'!A26</f>
        <v>23</v>
      </c>
      <c r="B35" s="505" t="str">
        <f>IF('E. Kosten Erweiterungsmaßnahmen'!B26="","",'E. Kosten Erweiterungsmaßnahmen'!B26)</f>
        <v/>
      </c>
      <c r="C35" s="505">
        <f>'E. Kosten Erweiterungsmaßnahmen'!C26</f>
        <v>0</v>
      </c>
      <c r="D35" s="201"/>
      <c r="E35" s="201"/>
      <c r="F35" s="201"/>
      <c r="G35" s="202"/>
      <c r="H35" s="201"/>
      <c r="I35" s="201"/>
      <c r="J35" s="201"/>
      <c r="K35" s="201"/>
      <c r="L35" s="201"/>
      <c r="M35" s="203"/>
    </row>
    <row r="36" spans="1:13" s="449" customFormat="1" x14ac:dyDescent="0.2">
      <c r="A36" s="509">
        <f>'E. Kosten Erweiterungsmaßnahmen'!A27</f>
        <v>24</v>
      </c>
      <c r="B36" s="505" t="str">
        <f>IF('E. Kosten Erweiterungsmaßnahmen'!B27="","",'E. Kosten Erweiterungsmaßnahmen'!B27)</f>
        <v/>
      </c>
      <c r="C36" s="505">
        <f>'E. Kosten Erweiterungsmaßnahmen'!C27</f>
        <v>0</v>
      </c>
      <c r="D36" s="201"/>
      <c r="E36" s="201"/>
      <c r="F36" s="201"/>
      <c r="G36" s="202"/>
      <c r="H36" s="201"/>
      <c r="I36" s="201"/>
      <c r="J36" s="201"/>
      <c r="K36" s="201"/>
      <c r="L36" s="201"/>
      <c r="M36" s="203"/>
    </row>
    <row r="37" spans="1:13" s="449" customFormat="1" x14ac:dyDescent="0.2">
      <c r="A37" s="509">
        <f>'E. Kosten Erweiterungsmaßnahmen'!A28</f>
        <v>25</v>
      </c>
      <c r="B37" s="505" t="str">
        <f>IF('E. Kosten Erweiterungsmaßnahmen'!B28="","",'E. Kosten Erweiterungsmaßnahmen'!B28)</f>
        <v/>
      </c>
      <c r="C37" s="505">
        <f>'E. Kosten Erweiterungsmaßnahmen'!C28</f>
        <v>0</v>
      </c>
      <c r="D37" s="201"/>
      <c r="E37" s="201"/>
      <c r="F37" s="201"/>
      <c r="G37" s="202"/>
      <c r="H37" s="201"/>
      <c r="I37" s="201"/>
      <c r="J37" s="201"/>
      <c r="K37" s="201"/>
      <c r="L37" s="201"/>
      <c r="M37" s="203"/>
    </row>
    <row r="38" spans="1:13" s="449" customFormat="1" x14ac:dyDescent="0.2">
      <c r="A38" s="509">
        <f>'E. Kosten Erweiterungsmaßnahmen'!A29</f>
        <v>26</v>
      </c>
      <c r="B38" s="505" t="str">
        <f>IF('E. Kosten Erweiterungsmaßnahmen'!B29="","",'E. Kosten Erweiterungsmaßnahmen'!B29)</f>
        <v/>
      </c>
      <c r="C38" s="505">
        <f>'E. Kosten Erweiterungsmaßnahmen'!C29</f>
        <v>0</v>
      </c>
      <c r="D38" s="201"/>
      <c r="E38" s="201"/>
      <c r="F38" s="201"/>
      <c r="G38" s="202"/>
      <c r="H38" s="201"/>
      <c r="I38" s="201"/>
      <c r="J38" s="201"/>
      <c r="K38" s="201"/>
      <c r="L38" s="201"/>
      <c r="M38" s="203"/>
    </row>
    <row r="39" spans="1:13" s="449" customFormat="1" x14ac:dyDescent="0.2">
      <c r="A39" s="509">
        <f>'E. Kosten Erweiterungsmaßnahmen'!A30</f>
        <v>27</v>
      </c>
      <c r="B39" s="505" t="str">
        <f>IF('E. Kosten Erweiterungsmaßnahmen'!B30="","",'E. Kosten Erweiterungsmaßnahmen'!B30)</f>
        <v/>
      </c>
      <c r="C39" s="505">
        <f>'E. Kosten Erweiterungsmaßnahmen'!C30</f>
        <v>0</v>
      </c>
      <c r="D39" s="201"/>
      <c r="E39" s="201"/>
      <c r="F39" s="201"/>
      <c r="G39" s="202"/>
      <c r="H39" s="201"/>
      <c r="I39" s="201"/>
      <c r="J39" s="201"/>
      <c r="K39" s="201"/>
      <c r="L39" s="201"/>
      <c r="M39" s="203"/>
    </row>
    <row r="40" spans="1:13" s="449" customFormat="1" x14ac:dyDescent="0.2">
      <c r="A40" s="509">
        <f>'E. Kosten Erweiterungsmaßnahmen'!A31</f>
        <v>28</v>
      </c>
      <c r="B40" s="505" t="str">
        <f>IF('E. Kosten Erweiterungsmaßnahmen'!B31="","",'E. Kosten Erweiterungsmaßnahmen'!B31)</f>
        <v/>
      </c>
      <c r="C40" s="505">
        <f>'E. Kosten Erweiterungsmaßnahmen'!C31</f>
        <v>0</v>
      </c>
      <c r="D40" s="201"/>
      <c r="E40" s="201"/>
      <c r="F40" s="201"/>
      <c r="G40" s="202"/>
      <c r="H40" s="201"/>
      <c r="I40" s="201"/>
      <c r="J40" s="201"/>
      <c r="K40" s="201"/>
      <c r="L40" s="201"/>
      <c r="M40" s="203"/>
    </row>
    <row r="41" spans="1:13" s="449" customFormat="1" x14ac:dyDescent="0.2">
      <c r="A41" s="509">
        <f>'E. Kosten Erweiterungsmaßnahmen'!A32</f>
        <v>29</v>
      </c>
      <c r="B41" s="505" t="str">
        <f>IF('E. Kosten Erweiterungsmaßnahmen'!B32="","",'E. Kosten Erweiterungsmaßnahmen'!B32)</f>
        <v/>
      </c>
      <c r="C41" s="505">
        <f>'E. Kosten Erweiterungsmaßnahmen'!C32</f>
        <v>0</v>
      </c>
      <c r="D41" s="201"/>
      <c r="E41" s="201"/>
      <c r="F41" s="201"/>
      <c r="G41" s="202"/>
      <c r="H41" s="201"/>
      <c r="I41" s="201"/>
      <c r="J41" s="201"/>
      <c r="K41" s="201"/>
      <c r="L41" s="201"/>
      <c r="M41" s="203"/>
    </row>
    <row r="42" spans="1:13" s="449" customFormat="1" x14ac:dyDescent="0.2">
      <c r="A42" s="509">
        <f>'E. Kosten Erweiterungsmaßnahmen'!A33</f>
        <v>30</v>
      </c>
      <c r="B42" s="505" t="str">
        <f>IF('E. Kosten Erweiterungsmaßnahmen'!B33="","",'E. Kosten Erweiterungsmaßnahmen'!B33)</f>
        <v/>
      </c>
      <c r="C42" s="505">
        <f>'E. Kosten Erweiterungsmaßnahmen'!C33</f>
        <v>0</v>
      </c>
      <c r="D42" s="201"/>
      <c r="E42" s="201"/>
      <c r="F42" s="201"/>
      <c r="G42" s="202"/>
      <c r="H42" s="201"/>
      <c r="I42" s="201"/>
      <c r="J42" s="201"/>
      <c r="K42" s="201"/>
      <c r="L42" s="201"/>
      <c r="M42" s="203"/>
    </row>
    <row r="43" spans="1:13" s="449" customFormat="1" x14ac:dyDescent="0.2">
      <c r="A43" s="509">
        <f>'E. Kosten Erweiterungsmaßnahmen'!A34</f>
        <v>31</v>
      </c>
      <c r="B43" s="505" t="str">
        <f>IF('E. Kosten Erweiterungsmaßnahmen'!B34="","",'E. Kosten Erweiterungsmaßnahmen'!B34)</f>
        <v/>
      </c>
      <c r="C43" s="505">
        <f>'E. Kosten Erweiterungsmaßnahmen'!C34</f>
        <v>0</v>
      </c>
      <c r="D43" s="201"/>
      <c r="E43" s="201"/>
      <c r="F43" s="201"/>
      <c r="G43" s="202"/>
      <c r="H43" s="201"/>
      <c r="I43" s="201"/>
      <c r="J43" s="201"/>
      <c r="K43" s="201"/>
      <c r="L43" s="201"/>
      <c r="M43" s="203"/>
    </row>
    <row r="44" spans="1:13" s="449" customFormat="1" x14ac:dyDescent="0.2">
      <c r="A44" s="509">
        <f>'E. Kosten Erweiterungsmaßnahmen'!A35</f>
        <v>32</v>
      </c>
      <c r="B44" s="505" t="str">
        <f>IF('E. Kosten Erweiterungsmaßnahmen'!B35="","",'E. Kosten Erweiterungsmaßnahmen'!B35)</f>
        <v/>
      </c>
      <c r="C44" s="505">
        <f>'E. Kosten Erweiterungsmaßnahmen'!C35</f>
        <v>0</v>
      </c>
      <c r="D44" s="201"/>
      <c r="E44" s="201"/>
      <c r="F44" s="201"/>
      <c r="G44" s="202"/>
      <c r="H44" s="201"/>
      <c r="I44" s="201"/>
      <c r="J44" s="201"/>
      <c r="K44" s="201"/>
      <c r="L44" s="201"/>
      <c r="M44" s="203"/>
    </row>
    <row r="45" spans="1:13" s="449" customFormat="1" x14ac:dyDescent="0.2">
      <c r="A45" s="509">
        <f>'E. Kosten Erweiterungsmaßnahmen'!A36</f>
        <v>33</v>
      </c>
      <c r="B45" s="505" t="str">
        <f>IF('E. Kosten Erweiterungsmaßnahmen'!B36="","",'E. Kosten Erweiterungsmaßnahmen'!B36)</f>
        <v/>
      </c>
      <c r="C45" s="505">
        <f>'E. Kosten Erweiterungsmaßnahmen'!C36</f>
        <v>0</v>
      </c>
      <c r="D45" s="201"/>
      <c r="E45" s="201"/>
      <c r="F45" s="201"/>
      <c r="G45" s="202"/>
      <c r="H45" s="201"/>
      <c r="I45" s="201"/>
      <c r="J45" s="201"/>
      <c r="K45" s="201"/>
      <c r="L45" s="201"/>
      <c r="M45" s="203"/>
    </row>
    <row r="46" spans="1:13" s="449" customFormat="1" x14ac:dyDescent="0.2">
      <c r="A46" s="509">
        <f>'E. Kosten Erweiterungsmaßnahmen'!A37</f>
        <v>34</v>
      </c>
      <c r="B46" s="505" t="str">
        <f>IF('E. Kosten Erweiterungsmaßnahmen'!B37="","",'E. Kosten Erweiterungsmaßnahmen'!B37)</f>
        <v/>
      </c>
      <c r="C46" s="505">
        <f>'E. Kosten Erweiterungsmaßnahmen'!C37</f>
        <v>0</v>
      </c>
      <c r="D46" s="201"/>
      <c r="E46" s="201"/>
      <c r="F46" s="201"/>
      <c r="G46" s="202"/>
      <c r="H46" s="201"/>
      <c r="I46" s="201"/>
      <c r="J46" s="201"/>
      <c r="K46" s="201"/>
      <c r="L46" s="201"/>
      <c r="M46" s="203"/>
    </row>
    <row r="47" spans="1:13" s="449" customFormat="1" x14ac:dyDescent="0.2">
      <c r="A47" s="509">
        <f>'E. Kosten Erweiterungsmaßnahmen'!A38</f>
        <v>35</v>
      </c>
      <c r="B47" s="505" t="str">
        <f>IF('E. Kosten Erweiterungsmaßnahmen'!B38="","",'E. Kosten Erweiterungsmaßnahmen'!B38)</f>
        <v/>
      </c>
      <c r="C47" s="505">
        <f>'E. Kosten Erweiterungsmaßnahmen'!C38</f>
        <v>0</v>
      </c>
      <c r="D47" s="201"/>
      <c r="E47" s="201"/>
      <c r="F47" s="201"/>
      <c r="G47" s="202"/>
      <c r="H47" s="201"/>
      <c r="I47" s="201"/>
      <c r="J47" s="201"/>
      <c r="K47" s="201"/>
      <c r="L47" s="201"/>
      <c r="M47" s="203"/>
    </row>
    <row r="48" spans="1:13" s="449" customFormat="1" x14ac:dyDescent="0.2">
      <c r="A48" s="509">
        <f>'E. Kosten Erweiterungsmaßnahmen'!A39</f>
        <v>36</v>
      </c>
      <c r="B48" s="505" t="str">
        <f>IF('E. Kosten Erweiterungsmaßnahmen'!B39="","",'E. Kosten Erweiterungsmaßnahmen'!B39)</f>
        <v/>
      </c>
      <c r="C48" s="505">
        <f>'E. Kosten Erweiterungsmaßnahmen'!C39</f>
        <v>0</v>
      </c>
      <c r="D48" s="201"/>
      <c r="E48" s="201"/>
      <c r="F48" s="201"/>
      <c r="G48" s="202"/>
      <c r="H48" s="201"/>
      <c r="I48" s="201"/>
      <c r="J48" s="201"/>
      <c r="K48" s="201"/>
      <c r="L48" s="201"/>
      <c r="M48" s="203"/>
    </row>
    <row r="49" spans="1:13" s="449" customFormat="1" x14ac:dyDescent="0.2">
      <c r="A49" s="509">
        <f>'E. Kosten Erweiterungsmaßnahmen'!A40</f>
        <v>37</v>
      </c>
      <c r="B49" s="505" t="str">
        <f>IF('E. Kosten Erweiterungsmaßnahmen'!B40="","",'E. Kosten Erweiterungsmaßnahmen'!B40)</f>
        <v/>
      </c>
      <c r="C49" s="505">
        <f>'E. Kosten Erweiterungsmaßnahmen'!C40</f>
        <v>0</v>
      </c>
      <c r="D49" s="201"/>
      <c r="E49" s="201"/>
      <c r="F49" s="201"/>
      <c r="G49" s="202"/>
      <c r="H49" s="201"/>
      <c r="I49" s="201"/>
      <c r="J49" s="201"/>
      <c r="K49" s="201"/>
      <c r="L49" s="201"/>
      <c r="M49" s="203"/>
    </row>
    <row r="50" spans="1:13" s="449" customFormat="1" x14ac:dyDescent="0.2">
      <c r="A50" s="509">
        <f>'E. Kosten Erweiterungsmaßnahmen'!A41</f>
        <v>38</v>
      </c>
      <c r="B50" s="505" t="str">
        <f>IF('E. Kosten Erweiterungsmaßnahmen'!B41="","",'E. Kosten Erweiterungsmaßnahmen'!B41)</f>
        <v/>
      </c>
      <c r="C50" s="505">
        <f>'E. Kosten Erweiterungsmaßnahmen'!C41</f>
        <v>0</v>
      </c>
      <c r="D50" s="201"/>
      <c r="E50" s="201"/>
      <c r="F50" s="201"/>
      <c r="G50" s="202"/>
      <c r="H50" s="201"/>
      <c r="I50" s="201"/>
      <c r="J50" s="201"/>
      <c r="K50" s="201"/>
      <c r="L50" s="201"/>
      <c r="M50" s="203"/>
    </row>
    <row r="51" spans="1:13" s="449" customFormat="1" x14ac:dyDescent="0.2">
      <c r="A51" s="509">
        <f>'E. Kosten Erweiterungsmaßnahmen'!A42</f>
        <v>39</v>
      </c>
      <c r="B51" s="505" t="str">
        <f>IF('E. Kosten Erweiterungsmaßnahmen'!B42="","",'E. Kosten Erweiterungsmaßnahmen'!B42)</f>
        <v/>
      </c>
      <c r="C51" s="505">
        <f>'E. Kosten Erweiterungsmaßnahmen'!C42</f>
        <v>0</v>
      </c>
      <c r="D51" s="201"/>
      <c r="E51" s="201"/>
      <c r="F51" s="201"/>
      <c r="G51" s="202"/>
      <c r="H51" s="201"/>
      <c r="I51" s="201"/>
      <c r="J51" s="201"/>
      <c r="K51" s="201"/>
      <c r="L51" s="201"/>
      <c r="M51" s="203"/>
    </row>
    <row r="52" spans="1:13" s="449" customFormat="1" x14ac:dyDescent="0.2">
      <c r="A52" s="509">
        <f>'E. Kosten Erweiterungsmaßnahmen'!A43</f>
        <v>40</v>
      </c>
      <c r="B52" s="505" t="str">
        <f>IF('E. Kosten Erweiterungsmaßnahmen'!B43="","",'E. Kosten Erweiterungsmaßnahmen'!B43)</f>
        <v/>
      </c>
      <c r="C52" s="505">
        <f>'E. Kosten Erweiterungsmaßnahmen'!C43</f>
        <v>0</v>
      </c>
      <c r="D52" s="201"/>
      <c r="E52" s="201"/>
      <c r="F52" s="201"/>
      <c r="G52" s="202"/>
      <c r="H52" s="201"/>
      <c r="I52" s="201"/>
      <c r="J52" s="201"/>
      <c r="K52" s="201"/>
      <c r="L52" s="201"/>
      <c r="M52" s="203"/>
    </row>
    <row r="53" spans="1:13" s="449" customFormat="1" x14ac:dyDescent="0.2">
      <c r="A53" s="509">
        <f>'E. Kosten Erweiterungsmaßnahmen'!A44</f>
        <v>41</v>
      </c>
      <c r="B53" s="505" t="str">
        <f>IF('E. Kosten Erweiterungsmaßnahmen'!B44="","",'E. Kosten Erweiterungsmaßnahmen'!B44)</f>
        <v/>
      </c>
      <c r="C53" s="505">
        <f>'E. Kosten Erweiterungsmaßnahmen'!C44</f>
        <v>0</v>
      </c>
      <c r="D53" s="201"/>
      <c r="E53" s="201"/>
      <c r="F53" s="201"/>
      <c r="G53" s="202"/>
      <c r="H53" s="201"/>
      <c r="I53" s="201"/>
      <c r="J53" s="201"/>
      <c r="K53" s="201"/>
      <c r="L53" s="201"/>
      <c r="M53" s="203"/>
    </row>
    <row r="54" spans="1:13" s="449" customFormat="1" x14ac:dyDescent="0.2">
      <c r="A54" s="509">
        <f>'E. Kosten Erweiterungsmaßnahmen'!A45</f>
        <v>42</v>
      </c>
      <c r="B54" s="505" t="str">
        <f>IF('E. Kosten Erweiterungsmaßnahmen'!B45="","",'E. Kosten Erweiterungsmaßnahmen'!B45)</f>
        <v/>
      </c>
      <c r="C54" s="505">
        <f>'E. Kosten Erweiterungsmaßnahmen'!C45</f>
        <v>0</v>
      </c>
      <c r="D54" s="201"/>
      <c r="E54" s="201"/>
      <c r="F54" s="201"/>
      <c r="G54" s="202"/>
      <c r="H54" s="201"/>
      <c r="I54" s="201"/>
      <c r="J54" s="201"/>
      <c r="K54" s="201"/>
      <c r="L54" s="201"/>
      <c r="M54" s="203"/>
    </row>
    <row r="55" spans="1:13" s="449" customFormat="1" x14ac:dyDescent="0.2">
      <c r="A55" s="509">
        <f>'E. Kosten Erweiterungsmaßnahmen'!A46</f>
        <v>43</v>
      </c>
      <c r="B55" s="505" t="str">
        <f>IF('E. Kosten Erweiterungsmaßnahmen'!B46="","",'E. Kosten Erweiterungsmaßnahmen'!B46)</f>
        <v/>
      </c>
      <c r="C55" s="505">
        <f>'E. Kosten Erweiterungsmaßnahmen'!C46</f>
        <v>0</v>
      </c>
      <c r="D55" s="201"/>
      <c r="E55" s="201"/>
      <c r="F55" s="201"/>
      <c r="G55" s="202"/>
      <c r="H55" s="201"/>
      <c r="I55" s="201"/>
      <c r="J55" s="201"/>
      <c r="K55" s="201"/>
      <c r="L55" s="201"/>
      <c r="M55" s="203"/>
    </row>
    <row r="56" spans="1:13" s="449" customFormat="1" x14ac:dyDescent="0.2">
      <c r="A56" s="509">
        <f>'E. Kosten Erweiterungsmaßnahmen'!A47</f>
        <v>44</v>
      </c>
      <c r="B56" s="505" t="str">
        <f>IF('E. Kosten Erweiterungsmaßnahmen'!B47="","",'E. Kosten Erweiterungsmaßnahmen'!B47)</f>
        <v/>
      </c>
      <c r="C56" s="505">
        <f>'E. Kosten Erweiterungsmaßnahmen'!C47</f>
        <v>0</v>
      </c>
      <c r="D56" s="201"/>
      <c r="E56" s="201"/>
      <c r="F56" s="201"/>
      <c r="G56" s="202"/>
      <c r="H56" s="201"/>
      <c r="I56" s="201"/>
      <c r="J56" s="201"/>
      <c r="K56" s="201"/>
      <c r="L56" s="201"/>
      <c r="M56" s="203"/>
    </row>
    <row r="57" spans="1:13" s="449" customFormat="1" x14ac:dyDescent="0.2">
      <c r="A57" s="509">
        <f>'E. Kosten Erweiterungsmaßnahmen'!A48</f>
        <v>45</v>
      </c>
      <c r="B57" s="505" t="str">
        <f>IF('E. Kosten Erweiterungsmaßnahmen'!B48="","",'E. Kosten Erweiterungsmaßnahmen'!B48)</f>
        <v/>
      </c>
      <c r="C57" s="505">
        <f>'E. Kosten Erweiterungsmaßnahmen'!C48</f>
        <v>0</v>
      </c>
      <c r="D57" s="201"/>
      <c r="E57" s="201"/>
      <c r="F57" s="201"/>
      <c r="G57" s="202"/>
      <c r="H57" s="201"/>
      <c r="I57" s="201"/>
      <c r="J57" s="201"/>
      <c r="K57" s="201"/>
      <c r="L57" s="201"/>
      <c r="M57" s="203"/>
    </row>
    <row r="58" spans="1:13" s="449" customFormat="1" x14ac:dyDescent="0.2">
      <c r="A58" s="509">
        <f>'E. Kosten Erweiterungsmaßnahmen'!A49</f>
        <v>46</v>
      </c>
      <c r="B58" s="505" t="str">
        <f>IF('E. Kosten Erweiterungsmaßnahmen'!B49="","",'E. Kosten Erweiterungsmaßnahmen'!B49)</f>
        <v/>
      </c>
      <c r="C58" s="505">
        <f>'E. Kosten Erweiterungsmaßnahmen'!C49</f>
        <v>0</v>
      </c>
      <c r="D58" s="201"/>
      <c r="E58" s="201"/>
      <c r="F58" s="201"/>
      <c r="G58" s="202"/>
      <c r="H58" s="201"/>
      <c r="I58" s="201"/>
      <c r="J58" s="201"/>
      <c r="K58" s="201"/>
      <c r="L58" s="201"/>
      <c r="M58" s="203"/>
    </row>
    <row r="59" spans="1:13" s="449" customFormat="1" x14ac:dyDescent="0.2">
      <c r="A59" s="509">
        <f>'E. Kosten Erweiterungsmaßnahmen'!A50</f>
        <v>47</v>
      </c>
      <c r="B59" s="505" t="str">
        <f>IF('E. Kosten Erweiterungsmaßnahmen'!B50="","",'E. Kosten Erweiterungsmaßnahmen'!B50)</f>
        <v/>
      </c>
      <c r="C59" s="505">
        <f>'E. Kosten Erweiterungsmaßnahmen'!C50</f>
        <v>0</v>
      </c>
      <c r="D59" s="201"/>
      <c r="E59" s="201"/>
      <c r="F59" s="201"/>
      <c r="G59" s="202"/>
      <c r="H59" s="201"/>
      <c r="I59" s="201"/>
      <c r="J59" s="201"/>
      <c r="K59" s="201"/>
      <c r="L59" s="201"/>
      <c r="M59" s="203"/>
    </row>
    <row r="60" spans="1:13" s="449" customFormat="1" x14ac:dyDescent="0.2">
      <c r="A60" s="509">
        <f>'E. Kosten Erweiterungsmaßnahmen'!A51</f>
        <v>48</v>
      </c>
      <c r="B60" s="505" t="str">
        <f>IF('E. Kosten Erweiterungsmaßnahmen'!B51="","",'E. Kosten Erweiterungsmaßnahmen'!B51)</f>
        <v/>
      </c>
      <c r="C60" s="505">
        <f>'E. Kosten Erweiterungsmaßnahmen'!C51</f>
        <v>0</v>
      </c>
      <c r="D60" s="201"/>
      <c r="E60" s="201"/>
      <c r="F60" s="201"/>
      <c r="G60" s="202"/>
      <c r="H60" s="201"/>
      <c r="I60" s="201"/>
      <c r="J60" s="201"/>
      <c r="K60" s="201"/>
      <c r="L60" s="201"/>
      <c r="M60" s="203"/>
    </row>
    <row r="61" spans="1:13" s="449" customFormat="1" x14ac:dyDescent="0.2">
      <c r="A61" s="509">
        <f>'E. Kosten Erweiterungsmaßnahmen'!A52</f>
        <v>49</v>
      </c>
      <c r="B61" s="505" t="str">
        <f>IF('E. Kosten Erweiterungsmaßnahmen'!B52="","",'E. Kosten Erweiterungsmaßnahmen'!B52)</f>
        <v/>
      </c>
      <c r="C61" s="505">
        <f>'E. Kosten Erweiterungsmaßnahmen'!C52</f>
        <v>0</v>
      </c>
      <c r="D61" s="201"/>
      <c r="E61" s="201"/>
      <c r="F61" s="201"/>
      <c r="G61" s="202"/>
      <c r="H61" s="201"/>
      <c r="I61" s="201"/>
      <c r="J61" s="201"/>
      <c r="K61" s="201"/>
      <c r="L61" s="201"/>
      <c r="M61" s="203"/>
    </row>
    <row r="62" spans="1:13" s="449" customFormat="1" x14ac:dyDescent="0.2">
      <c r="A62" s="509">
        <f>'E. Kosten Erweiterungsmaßnahmen'!A53</f>
        <v>50</v>
      </c>
      <c r="B62" s="505" t="str">
        <f>IF('E. Kosten Erweiterungsmaßnahmen'!B53="","",'E. Kosten Erweiterungsmaßnahmen'!B53)</f>
        <v/>
      </c>
      <c r="C62" s="505">
        <f>'E. Kosten Erweiterungsmaßnahmen'!C53</f>
        <v>0</v>
      </c>
      <c r="D62" s="201"/>
      <c r="E62" s="201"/>
      <c r="F62" s="201"/>
      <c r="G62" s="202"/>
      <c r="H62" s="201"/>
      <c r="I62" s="201"/>
      <c r="J62" s="201"/>
      <c r="K62" s="201"/>
      <c r="L62" s="201"/>
      <c r="M62" s="203"/>
    </row>
    <row r="63" spans="1:13" s="449" customFormat="1" x14ac:dyDescent="0.2">
      <c r="A63" s="509">
        <f>'E. Kosten Erweiterungsmaßnahmen'!A54</f>
        <v>51</v>
      </c>
      <c r="B63" s="505" t="str">
        <f>IF('E. Kosten Erweiterungsmaßnahmen'!B54="","",'E. Kosten Erweiterungsmaßnahmen'!B54)</f>
        <v/>
      </c>
      <c r="C63" s="505">
        <f>'E. Kosten Erweiterungsmaßnahmen'!C54</f>
        <v>0</v>
      </c>
      <c r="D63" s="201"/>
      <c r="E63" s="201"/>
      <c r="F63" s="201"/>
      <c r="G63" s="202"/>
      <c r="H63" s="201"/>
      <c r="I63" s="201"/>
      <c r="J63" s="201"/>
      <c r="K63" s="201"/>
      <c r="L63" s="201"/>
      <c r="M63" s="203"/>
    </row>
    <row r="64" spans="1:13" s="449" customFormat="1" x14ac:dyDescent="0.2">
      <c r="A64" s="509">
        <f>'E. Kosten Erweiterungsmaßnahmen'!A55</f>
        <v>52</v>
      </c>
      <c r="B64" s="505" t="str">
        <f>IF('E. Kosten Erweiterungsmaßnahmen'!B55="","",'E. Kosten Erweiterungsmaßnahmen'!B55)</f>
        <v/>
      </c>
      <c r="C64" s="505">
        <f>'E. Kosten Erweiterungsmaßnahmen'!C55</f>
        <v>0</v>
      </c>
      <c r="D64" s="201"/>
      <c r="E64" s="201"/>
      <c r="F64" s="201"/>
      <c r="G64" s="202"/>
      <c r="H64" s="201"/>
      <c r="I64" s="201"/>
      <c r="J64" s="201"/>
      <c r="K64" s="201"/>
      <c r="L64" s="201"/>
      <c r="M64" s="203"/>
    </row>
    <row r="65" spans="1:13" s="449" customFormat="1" x14ac:dyDescent="0.2">
      <c r="A65" s="509">
        <f>'E. Kosten Erweiterungsmaßnahmen'!A56</f>
        <v>53</v>
      </c>
      <c r="B65" s="505" t="str">
        <f>IF('E. Kosten Erweiterungsmaßnahmen'!B56="","",'E. Kosten Erweiterungsmaßnahmen'!B56)</f>
        <v/>
      </c>
      <c r="C65" s="505">
        <f>'E. Kosten Erweiterungsmaßnahmen'!C56</f>
        <v>0</v>
      </c>
      <c r="D65" s="201"/>
      <c r="E65" s="201"/>
      <c r="F65" s="201"/>
      <c r="G65" s="202"/>
      <c r="H65" s="201"/>
      <c r="I65" s="201"/>
      <c r="J65" s="201"/>
      <c r="K65" s="201"/>
      <c r="L65" s="201"/>
      <c r="M65" s="203"/>
    </row>
    <row r="66" spans="1:13" s="449" customFormat="1" x14ac:dyDescent="0.2">
      <c r="A66" s="509">
        <f>'E. Kosten Erweiterungsmaßnahmen'!A57</f>
        <v>54</v>
      </c>
      <c r="B66" s="505" t="str">
        <f>IF('E. Kosten Erweiterungsmaßnahmen'!B57="","",'E. Kosten Erweiterungsmaßnahmen'!B57)</f>
        <v/>
      </c>
      <c r="C66" s="505">
        <f>'E. Kosten Erweiterungsmaßnahmen'!C57</f>
        <v>0</v>
      </c>
      <c r="D66" s="201"/>
      <c r="E66" s="201"/>
      <c r="F66" s="201"/>
      <c r="G66" s="202"/>
      <c r="H66" s="201"/>
      <c r="I66" s="201"/>
      <c r="J66" s="201"/>
      <c r="K66" s="201"/>
      <c r="L66" s="201"/>
      <c r="M66" s="203"/>
    </row>
    <row r="67" spans="1:13" s="449" customFormat="1" x14ac:dyDescent="0.2">
      <c r="A67" s="509">
        <f>'E. Kosten Erweiterungsmaßnahmen'!A58</f>
        <v>55</v>
      </c>
      <c r="B67" s="505" t="str">
        <f>IF('E. Kosten Erweiterungsmaßnahmen'!B58="","",'E. Kosten Erweiterungsmaßnahmen'!B58)</f>
        <v/>
      </c>
      <c r="C67" s="505">
        <f>'E. Kosten Erweiterungsmaßnahmen'!C58</f>
        <v>0</v>
      </c>
      <c r="D67" s="201"/>
      <c r="E67" s="201"/>
      <c r="F67" s="201"/>
      <c r="G67" s="202"/>
      <c r="H67" s="201"/>
      <c r="I67" s="201"/>
      <c r="J67" s="201"/>
      <c r="K67" s="201"/>
      <c r="L67" s="201"/>
      <c r="M67" s="203"/>
    </row>
    <row r="68" spans="1:13" s="449" customFormat="1" x14ac:dyDescent="0.2">
      <c r="A68" s="509">
        <f>'E. Kosten Erweiterungsmaßnahmen'!A59</f>
        <v>56</v>
      </c>
      <c r="B68" s="505" t="str">
        <f>IF('E. Kosten Erweiterungsmaßnahmen'!B59="","",'E. Kosten Erweiterungsmaßnahmen'!B59)</f>
        <v/>
      </c>
      <c r="C68" s="505">
        <f>'E. Kosten Erweiterungsmaßnahmen'!C59</f>
        <v>0</v>
      </c>
      <c r="D68" s="201"/>
      <c r="E68" s="201"/>
      <c r="F68" s="201"/>
      <c r="G68" s="202"/>
      <c r="H68" s="201"/>
      <c r="I68" s="201"/>
      <c r="J68" s="201"/>
      <c r="K68" s="201"/>
      <c r="L68" s="201"/>
      <c r="M68" s="203"/>
    </row>
    <row r="69" spans="1:13" s="449" customFormat="1" x14ac:dyDescent="0.2">
      <c r="A69" s="509">
        <f>'E. Kosten Erweiterungsmaßnahmen'!A60</f>
        <v>57</v>
      </c>
      <c r="B69" s="505" t="str">
        <f>IF('E. Kosten Erweiterungsmaßnahmen'!B60="","",'E. Kosten Erweiterungsmaßnahmen'!B60)</f>
        <v/>
      </c>
      <c r="C69" s="505">
        <f>'E. Kosten Erweiterungsmaßnahmen'!C60</f>
        <v>0</v>
      </c>
      <c r="D69" s="201"/>
      <c r="E69" s="201"/>
      <c r="F69" s="201"/>
      <c r="G69" s="202"/>
      <c r="H69" s="201"/>
      <c r="I69" s="201"/>
      <c r="J69" s="201"/>
      <c r="K69" s="201"/>
      <c r="L69" s="201"/>
      <c r="M69" s="203"/>
    </row>
    <row r="70" spans="1:13" s="449" customFormat="1" x14ac:dyDescent="0.2">
      <c r="A70" s="509">
        <f>'E. Kosten Erweiterungsmaßnahmen'!A61</f>
        <v>58</v>
      </c>
      <c r="B70" s="505" t="str">
        <f>IF('E. Kosten Erweiterungsmaßnahmen'!B61="","",'E. Kosten Erweiterungsmaßnahmen'!B61)</f>
        <v/>
      </c>
      <c r="C70" s="505">
        <f>'E. Kosten Erweiterungsmaßnahmen'!C61</f>
        <v>0</v>
      </c>
      <c r="D70" s="201"/>
      <c r="E70" s="201"/>
      <c r="F70" s="201"/>
      <c r="G70" s="202"/>
      <c r="H70" s="201"/>
      <c r="I70" s="201"/>
      <c r="J70" s="201"/>
      <c r="K70" s="201"/>
      <c r="L70" s="201"/>
      <c r="M70" s="203"/>
    </row>
    <row r="71" spans="1:13" s="449" customFormat="1" x14ac:dyDescent="0.2">
      <c r="A71" s="509">
        <f>'E. Kosten Erweiterungsmaßnahmen'!A62</f>
        <v>59</v>
      </c>
      <c r="B71" s="505" t="str">
        <f>IF('E. Kosten Erweiterungsmaßnahmen'!B62="","",'E. Kosten Erweiterungsmaßnahmen'!B62)</f>
        <v/>
      </c>
      <c r="C71" s="505">
        <f>'E. Kosten Erweiterungsmaßnahmen'!C62</f>
        <v>0</v>
      </c>
      <c r="D71" s="201"/>
      <c r="E71" s="201"/>
      <c r="F71" s="201"/>
      <c r="G71" s="202"/>
      <c r="H71" s="201"/>
      <c r="I71" s="201"/>
      <c r="J71" s="201"/>
      <c r="K71" s="201"/>
      <c r="L71" s="201"/>
      <c r="M71" s="203"/>
    </row>
    <row r="72" spans="1:13" s="449" customFormat="1" x14ac:dyDescent="0.2">
      <c r="A72" s="509">
        <f>'E. Kosten Erweiterungsmaßnahmen'!A63</f>
        <v>60</v>
      </c>
      <c r="B72" s="505" t="str">
        <f>IF('E. Kosten Erweiterungsmaßnahmen'!B63="","",'E. Kosten Erweiterungsmaßnahmen'!B63)</f>
        <v/>
      </c>
      <c r="C72" s="505">
        <f>'E. Kosten Erweiterungsmaßnahmen'!C63</f>
        <v>0</v>
      </c>
      <c r="D72" s="201"/>
      <c r="E72" s="201"/>
      <c r="F72" s="201"/>
      <c r="G72" s="202"/>
      <c r="H72" s="201"/>
      <c r="I72" s="201"/>
      <c r="J72" s="201"/>
      <c r="K72" s="201"/>
      <c r="L72" s="201"/>
      <c r="M72" s="203"/>
    </row>
    <row r="73" spans="1:13" s="449" customFormat="1" x14ac:dyDescent="0.2">
      <c r="A73" s="509">
        <f>'E. Kosten Erweiterungsmaßnahmen'!A64</f>
        <v>61</v>
      </c>
      <c r="B73" s="505" t="str">
        <f>IF('E. Kosten Erweiterungsmaßnahmen'!B64="","",'E. Kosten Erweiterungsmaßnahmen'!B64)</f>
        <v/>
      </c>
      <c r="C73" s="505">
        <f>'E. Kosten Erweiterungsmaßnahmen'!C64</f>
        <v>0</v>
      </c>
      <c r="D73" s="201"/>
      <c r="E73" s="201"/>
      <c r="F73" s="201"/>
      <c r="G73" s="202"/>
      <c r="H73" s="201"/>
      <c r="I73" s="201"/>
      <c r="J73" s="201"/>
      <c r="K73" s="201"/>
      <c r="L73" s="201"/>
      <c r="M73" s="203"/>
    </row>
    <row r="74" spans="1:13" s="449" customFormat="1" x14ac:dyDescent="0.2">
      <c r="A74" s="509">
        <f>'E. Kosten Erweiterungsmaßnahmen'!A65</f>
        <v>62</v>
      </c>
      <c r="B74" s="505" t="str">
        <f>IF('E. Kosten Erweiterungsmaßnahmen'!B65="","",'E. Kosten Erweiterungsmaßnahmen'!B65)</f>
        <v/>
      </c>
      <c r="C74" s="505">
        <f>'E. Kosten Erweiterungsmaßnahmen'!C65</f>
        <v>0</v>
      </c>
      <c r="D74" s="201"/>
      <c r="E74" s="201"/>
      <c r="F74" s="201"/>
      <c r="G74" s="202"/>
      <c r="H74" s="201"/>
      <c r="I74" s="201"/>
      <c r="J74" s="201"/>
      <c r="K74" s="201"/>
      <c r="L74" s="201"/>
      <c r="M74" s="203"/>
    </row>
    <row r="75" spans="1:13" s="449" customFormat="1" x14ac:dyDescent="0.2">
      <c r="A75" s="509">
        <f>'E. Kosten Erweiterungsmaßnahmen'!A66</f>
        <v>63</v>
      </c>
      <c r="B75" s="505" t="str">
        <f>IF('E. Kosten Erweiterungsmaßnahmen'!B66="","",'E. Kosten Erweiterungsmaßnahmen'!B66)</f>
        <v/>
      </c>
      <c r="C75" s="505">
        <f>'E. Kosten Erweiterungsmaßnahmen'!C66</f>
        <v>0</v>
      </c>
      <c r="D75" s="201"/>
      <c r="E75" s="201"/>
      <c r="F75" s="201"/>
      <c r="G75" s="202"/>
      <c r="H75" s="201"/>
      <c r="I75" s="201"/>
      <c r="J75" s="201"/>
      <c r="K75" s="201"/>
      <c r="L75" s="201"/>
      <c r="M75" s="203"/>
    </row>
    <row r="76" spans="1:13" s="449" customFormat="1" x14ac:dyDescent="0.2">
      <c r="A76" s="509">
        <f>'E. Kosten Erweiterungsmaßnahmen'!A67</f>
        <v>64</v>
      </c>
      <c r="B76" s="505" t="str">
        <f>IF('E. Kosten Erweiterungsmaßnahmen'!B67="","",'E. Kosten Erweiterungsmaßnahmen'!B67)</f>
        <v/>
      </c>
      <c r="C76" s="505">
        <f>'E. Kosten Erweiterungsmaßnahmen'!C67</f>
        <v>0</v>
      </c>
      <c r="D76" s="201"/>
      <c r="E76" s="201"/>
      <c r="F76" s="201"/>
      <c r="G76" s="202"/>
      <c r="H76" s="201"/>
      <c r="I76" s="201"/>
      <c r="J76" s="201"/>
      <c r="K76" s="201"/>
      <c r="L76" s="201"/>
      <c r="M76" s="203"/>
    </row>
    <row r="77" spans="1:13" s="449" customFormat="1" x14ac:dyDescent="0.2">
      <c r="A77" s="509">
        <f>'E. Kosten Erweiterungsmaßnahmen'!A68</f>
        <v>65</v>
      </c>
      <c r="B77" s="505" t="str">
        <f>IF('E. Kosten Erweiterungsmaßnahmen'!B68="","",'E. Kosten Erweiterungsmaßnahmen'!B68)</f>
        <v/>
      </c>
      <c r="C77" s="505">
        <f>'E. Kosten Erweiterungsmaßnahmen'!C68</f>
        <v>0</v>
      </c>
      <c r="D77" s="201"/>
      <c r="E77" s="201"/>
      <c r="F77" s="201"/>
      <c r="G77" s="202"/>
      <c r="H77" s="201"/>
      <c r="I77" s="201"/>
      <c r="J77" s="201"/>
      <c r="K77" s="201"/>
      <c r="L77" s="201"/>
      <c r="M77" s="203"/>
    </row>
    <row r="78" spans="1:13" s="449" customFormat="1" x14ac:dyDescent="0.2">
      <c r="A78" s="509">
        <f>'E. Kosten Erweiterungsmaßnahmen'!A69</f>
        <v>66</v>
      </c>
      <c r="B78" s="505" t="str">
        <f>IF('E. Kosten Erweiterungsmaßnahmen'!B69="","",'E. Kosten Erweiterungsmaßnahmen'!B69)</f>
        <v/>
      </c>
      <c r="C78" s="505">
        <f>'E. Kosten Erweiterungsmaßnahmen'!C69</f>
        <v>0</v>
      </c>
      <c r="D78" s="201"/>
      <c r="E78" s="201"/>
      <c r="F78" s="201"/>
      <c r="G78" s="202"/>
      <c r="H78" s="201"/>
      <c r="I78" s="201"/>
      <c r="J78" s="201"/>
      <c r="K78" s="201"/>
      <c r="L78" s="201"/>
      <c r="M78" s="203"/>
    </row>
    <row r="79" spans="1:13" s="449" customFormat="1" x14ac:dyDescent="0.2">
      <c r="A79" s="509">
        <f>'E. Kosten Erweiterungsmaßnahmen'!A70</f>
        <v>67</v>
      </c>
      <c r="B79" s="505" t="str">
        <f>IF('E. Kosten Erweiterungsmaßnahmen'!B70="","",'E. Kosten Erweiterungsmaßnahmen'!B70)</f>
        <v/>
      </c>
      <c r="C79" s="505">
        <f>'E. Kosten Erweiterungsmaßnahmen'!C70</f>
        <v>0</v>
      </c>
      <c r="D79" s="201"/>
      <c r="E79" s="201"/>
      <c r="F79" s="201"/>
      <c r="G79" s="202"/>
      <c r="H79" s="201"/>
      <c r="I79" s="201"/>
      <c r="J79" s="201"/>
      <c r="K79" s="201"/>
      <c r="L79" s="201"/>
      <c r="M79" s="203"/>
    </row>
    <row r="80" spans="1:13" s="449" customFormat="1" x14ac:dyDescent="0.2">
      <c r="A80" s="509">
        <f>'E. Kosten Erweiterungsmaßnahmen'!A71</f>
        <v>68</v>
      </c>
      <c r="B80" s="505" t="str">
        <f>IF('E. Kosten Erweiterungsmaßnahmen'!B71="","",'E. Kosten Erweiterungsmaßnahmen'!B71)</f>
        <v/>
      </c>
      <c r="C80" s="505">
        <f>'E. Kosten Erweiterungsmaßnahmen'!C71</f>
        <v>0</v>
      </c>
      <c r="D80" s="201"/>
      <c r="E80" s="201"/>
      <c r="F80" s="201"/>
      <c r="G80" s="202"/>
      <c r="H80" s="201"/>
      <c r="I80" s="201"/>
      <c r="J80" s="201"/>
      <c r="K80" s="201"/>
      <c r="L80" s="201"/>
      <c r="M80" s="203"/>
    </row>
    <row r="81" spans="1:13" s="449" customFormat="1" x14ac:dyDescent="0.2">
      <c r="A81" s="509">
        <f>'E. Kosten Erweiterungsmaßnahmen'!A72</f>
        <v>69</v>
      </c>
      <c r="B81" s="505" t="str">
        <f>IF('E. Kosten Erweiterungsmaßnahmen'!B72="","",'E. Kosten Erweiterungsmaßnahmen'!B72)</f>
        <v/>
      </c>
      <c r="C81" s="505">
        <f>'E. Kosten Erweiterungsmaßnahmen'!C72</f>
        <v>0</v>
      </c>
      <c r="D81" s="201"/>
      <c r="E81" s="201"/>
      <c r="F81" s="201"/>
      <c r="G81" s="202"/>
      <c r="H81" s="201"/>
      <c r="I81" s="201"/>
      <c r="J81" s="201"/>
      <c r="K81" s="201"/>
      <c r="L81" s="201"/>
      <c r="M81" s="203"/>
    </row>
    <row r="82" spans="1:13" s="449" customFormat="1" ht="13.5" thickBot="1" x14ac:dyDescent="0.25">
      <c r="A82" s="511">
        <f>'E. Kosten Erweiterungsmaßnahmen'!A73</f>
        <v>70</v>
      </c>
      <c r="B82" s="507" t="str">
        <f>IF('E. Kosten Erweiterungsmaßnahmen'!B73="","",'E. Kosten Erweiterungsmaßnahmen'!B73)</f>
        <v/>
      </c>
      <c r="C82" s="507">
        <f>'E. Kosten Erweiterungsmaßnahmen'!C73</f>
        <v>0</v>
      </c>
      <c r="D82" s="204"/>
      <c r="E82" s="204"/>
      <c r="F82" s="204"/>
      <c r="G82" s="205"/>
      <c r="H82" s="204"/>
      <c r="I82" s="204"/>
      <c r="J82" s="204"/>
      <c r="K82" s="204"/>
      <c r="L82" s="204"/>
      <c r="M82" s="206"/>
    </row>
  </sheetData>
  <phoneticPr fontId="7" type="noConversion"/>
  <pageMargins left="0.39370078740157483" right="0.39370078740157483" top="0.39370078740157483" bottom="0.39370078740157483" header="0.39370078740157483" footer="0.39370078740157483"/>
  <pageSetup paperSize="8" scale="55" fitToHeight="0" orientation="landscape" verticalDpi="4" r:id="rId1"/>
  <headerFooter alignWithMargins="0">
    <oddFooter>&amp;L&amp;D&amp;C&amp;P/&amp;N&amp;R&amp;A -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tabSelected="1" view="pageBreakPreview" topLeftCell="A4" zoomScale="80" zoomScaleNormal="70" zoomScaleSheetLayoutView="80" workbookViewId="0">
      <selection activeCell="D18" sqref="D18"/>
    </sheetView>
  </sheetViews>
  <sheetFormatPr baseColWidth="10" defaultRowHeight="12.75" x14ac:dyDescent="0.2"/>
  <cols>
    <col min="1" max="1" width="15.42578125" customWidth="1"/>
    <col min="2" max="2" width="45.7109375" customWidth="1"/>
    <col min="3" max="3" width="25.7109375" style="493" customWidth="1"/>
    <col min="4" max="6" width="25.7109375" style="479" customWidth="1"/>
    <col min="7" max="10" width="25.7109375" style="95" customWidth="1"/>
    <col min="11" max="11" width="25.7109375" customWidth="1"/>
    <col min="12" max="12" width="10.7109375" customWidth="1"/>
  </cols>
  <sheetData>
    <row r="1" spans="1:13" ht="18" x14ac:dyDescent="0.25">
      <c r="A1" s="94" t="s">
        <v>77</v>
      </c>
      <c r="B1" s="80"/>
      <c r="C1" s="492"/>
      <c r="D1" s="478"/>
      <c r="E1" s="478"/>
      <c r="F1" s="478"/>
      <c r="G1" s="97"/>
      <c r="H1" s="97"/>
      <c r="I1" s="97"/>
      <c r="J1" s="97"/>
      <c r="K1" s="80"/>
    </row>
    <row r="3" spans="1:13" x14ac:dyDescent="0.2">
      <c r="A3" t="s">
        <v>154</v>
      </c>
    </row>
    <row r="4" spans="1:13" ht="13.5" thickBot="1" x14ac:dyDescent="0.25"/>
    <row r="5" spans="1:13" s="207" customFormat="1" ht="75" customHeight="1" thickBot="1" x14ac:dyDescent="0.25">
      <c r="A5" s="302" t="s">
        <v>185</v>
      </c>
      <c r="B5" s="183" t="s">
        <v>1</v>
      </c>
      <c r="C5" s="494" t="s">
        <v>8</v>
      </c>
      <c r="D5" s="480" t="s">
        <v>9</v>
      </c>
      <c r="E5" s="480" t="s">
        <v>10</v>
      </c>
      <c r="F5" s="480" t="s">
        <v>264</v>
      </c>
      <c r="G5" s="179" t="s">
        <v>190</v>
      </c>
      <c r="H5" s="179" t="s">
        <v>243</v>
      </c>
      <c r="I5" s="185" t="s">
        <v>74</v>
      </c>
      <c r="J5" s="185" t="s">
        <v>75</v>
      </c>
      <c r="K5" s="279" t="s">
        <v>140</v>
      </c>
    </row>
    <row r="6" spans="1:13" s="571" customFormat="1" x14ac:dyDescent="0.2">
      <c r="A6" s="630" t="s">
        <v>278</v>
      </c>
      <c r="B6" s="631"/>
      <c r="C6" s="611"/>
      <c r="D6" s="568"/>
      <c r="E6" s="614"/>
      <c r="F6" s="617" t="s">
        <v>289</v>
      </c>
      <c r="G6" s="569"/>
      <c r="H6" s="569"/>
      <c r="I6" s="632"/>
      <c r="J6" s="632"/>
      <c r="K6" s="570" t="s">
        <v>41</v>
      </c>
      <c r="M6" s="567" t="str">
        <f>CONCATENATE(F6," ",K6)</f>
        <v>Nein Hochspannung</v>
      </c>
    </row>
    <row r="7" spans="1:13" s="571" customFormat="1" ht="12.75" customHeight="1" x14ac:dyDescent="0.2">
      <c r="A7" s="635" t="s">
        <v>279</v>
      </c>
      <c r="B7" s="636"/>
      <c r="C7" s="612"/>
      <c r="D7" s="572"/>
      <c r="E7" s="615"/>
      <c r="F7" s="618" t="s">
        <v>289</v>
      </c>
      <c r="G7" s="573"/>
      <c r="H7" s="573"/>
      <c r="I7" s="633"/>
      <c r="J7" s="633"/>
      <c r="K7" s="574" t="s">
        <v>42</v>
      </c>
      <c r="M7" s="567" t="str">
        <f t="shared" ref="M7:M8" si="0">CONCATENATE(F7," ",K7)</f>
        <v>Nein Mittelspannung</v>
      </c>
    </row>
    <row r="8" spans="1:13" s="571" customFormat="1" ht="13.5" customHeight="1" thickBot="1" x14ac:dyDescent="0.25">
      <c r="A8" s="637" t="s">
        <v>280</v>
      </c>
      <c r="B8" s="638"/>
      <c r="C8" s="613"/>
      <c r="D8" s="575"/>
      <c r="E8" s="616"/>
      <c r="F8" s="619" t="s">
        <v>289</v>
      </c>
      <c r="G8" s="576"/>
      <c r="H8" s="576"/>
      <c r="I8" s="634"/>
      <c r="J8" s="634"/>
      <c r="K8" s="577" t="s">
        <v>43</v>
      </c>
      <c r="M8" s="567" t="str">
        <f t="shared" si="0"/>
        <v>Nein Niederspannung</v>
      </c>
    </row>
    <row r="9" spans="1:13" x14ac:dyDescent="0.2">
      <c r="A9" s="276">
        <f>'E. Kosten Erweiterungsmaßnahmen'!A4</f>
        <v>1</v>
      </c>
      <c r="B9" s="277" t="str">
        <f>IF('E. Kosten Erweiterungsmaßnahmen'!B4="","",'E. Kosten Erweiterungsmaßnahmen'!B4)</f>
        <v/>
      </c>
      <c r="C9" s="495"/>
      <c r="D9" s="481"/>
      <c r="E9" s="481"/>
      <c r="F9" s="481" t="s">
        <v>215</v>
      </c>
      <c r="G9" s="303"/>
      <c r="H9" s="303"/>
      <c r="I9" s="304">
        <f>IF(K9="Niederspannung",G9*'C. Parameter'!$C$40,IF(K9="Mittelspannung",G9*'C. Parameter'!$B$40,0))</f>
        <v>0</v>
      </c>
      <c r="J9" s="304">
        <f>IF(K9="Niederspannung",G9*'C. Parameter'!$C$40,0)</f>
        <v>0</v>
      </c>
      <c r="K9" s="278" t="s">
        <v>215</v>
      </c>
      <c r="L9" s="80"/>
      <c r="M9" s="567" t="str">
        <f>CONCATENATE(F9," ",K9)</f>
        <v>bitte wählen bitte wählen</v>
      </c>
    </row>
    <row r="10" spans="1:13" x14ac:dyDescent="0.2">
      <c r="A10" s="96">
        <f>'E. Kosten Erweiterungsmaßnahmen'!A5</f>
        <v>2</v>
      </c>
      <c r="B10" s="93" t="str">
        <f>IF('E. Kosten Erweiterungsmaßnahmen'!B5="","",'E. Kosten Erweiterungsmaßnahmen'!B5)</f>
        <v/>
      </c>
      <c r="C10" s="496"/>
      <c r="D10" s="482"/>
      <c r="E10" s="482"/>
      <c r="F10" s="481" t="s">
        <v>215</v>
      </c>
      <c r="G10" s="180"/>
      <c r="H10" s="180"/>
      <c r="I10" s="304">
        <f>IF(K10="Niederspannung",G10*'C. Parameter'!$C$40,IF(K10="Mittelspannung",G10*'C. Parameter'!$B$40,0))</f>
        <v>0</v>
      </c>
      <c r="J10" s="305">
        <f>IF(K10="Niederspannung",G10*'C. Parameter'!$C$40,0)</f>
        <v>0</v>
      </c>
      <c r="K10" s="278" t="s">
        <v>215</v>
      </c>
      <c r="M10" s="567" t="str">
        <f t="shared" ref="M10:M73" si="1">CONCATENATE(F10," ",K10)</f>
        <v>bitte wählen bitte wählen</v>
      </c>
    </row>
    <row r="11" spans="1:13" x14ac:dyDescent="0.2">
      <c r="A11" s="96">
        <f>'E. Kosten Erweiterungsmaßnahmen'!A6</f>
        <v>3</v>
      </c>
      <c r="B11" s="93" t="str">
        <f>IF('E. Kosten Erweiterungsmaßnahmen'!B6="","",'E. Kosten Erweiterungsmaßnahmen'!B6)</f>
        <v/>
      </c>
      <c r="C11" s="496"/>
      <c r="D11" s="482"/>
      <c r="E11" s="482"/>
      <c r="F11" s="481" t="s">
        <v>215</v>
      </c>
      <c r="G11" s="180"/>
      <c r="H11" s="180"/>
      <c r="I11" s="304">
        <f>IF(K11="Niederspannung",G11*'C. Parameter'!$C$40,IF(K11="Mittelspannung",G11*'C. Parameter'!$B$40,0))</f>
        <v>0</v>
      </c>
      <c r="J11" s="305">
        <f>IF(K11="Niederspannung",G11*'C. Parameter'!$C$40,0)</f>
        <v>0</v>
      </c>
      <c r="K11" s="278" t="s">
        <v>215</v>
      </c>
      <c r="M11" s="567" t="str">
        <f t="shared" si="1"/>
        <v>bitte wählen bitte wählen</v>
      </c>
    </row>
    <row r="12" spans="1:13" x14ac:dyDescent="0.2">
      <c r="A12" s="96">
        <f>'E. Kosten Erweiterungsmaßnahmen'!A7</f>
        <v>4</v>
      </c>
      <c r="B12" s="93" t="str">
        <f>IF('E. Kosten Erweiterungsmaßnahmen'!B7="","",'E. Kosten Erweiterungsmaßnahmen'!B7)</f>
        <v/>
      </c>
      <c r="C12" s="496"/>
      <c r="D12" s="482"/>
      <c r="E12" s="482"/>
      <c r="F12" s="481" t="s">
        <v>215</v>
      </c>
      <c r="G12" s="180"/>
      <c r="H12" s="180"/>
      <c r="I12" s="304">
        <f>IF(K12="Niederspannung",G12*'C. Parameter'!$C$40,IF(K12="Mittelspannung",G12*'C. Parameter'!$B$40,0))</f>
        <v>0</v>
      </c>
      <c r="J12" s="305">
        <f>IF(K12="Niederspannung",G12*'C. Parameter'!$C$40,0)</f>
        <v>0</v>
      </c>
      <c r="K12" s="278" t="s">
        <v>215</v>
      </c>
      <c r="M12" s="567" t="str">
        <f t="shared" si="1"/>
        <v>bitte wählen bitte wählen</v>
      </c>
    </row>
    <row r="13" spans="1:13" x14ac:dyDescent="0.2">
      <c r="A13" s="96">
        <f>'E. Kosten Erweiterungsmaßnahmen'!A8</f>
        <v>5</v>
      </c>
      <c r="B13" s="93" t="str">
        <f>IF('E. Kosten Erweiterungsmaßnahmen'!B8="","",'E. Kosten Erweiterungsmaßnahmen'!B8)</f>
        <v/>
      </c>
      <c r="C13" s="496"/>
      <c r="D13" s="482"/>
      <c r="E13" s="482"/>
      <c r="F13" s="481" t="s">
        <v>215</v>
      </c>
      <c r="G13" s="180"/>
      <c r="H13" s="180"/>
      <c r="I13" s="304">
        <f>IF(K13="Niederspannung",G13*'C. Parameter'!$C$40,IF(K13="Mittelspannung",G13*'C. Parameter'!$B$40,0))</f>
        <v>0</v>
      </c>
      <c r="J13" s="305">
        <f>IF(K13="Niederspannung",G13*'C. Parameter'!$C$40,0)</f>
        <v>0</v>
      </c>
      <c r="K13" s="278" t="s">
        <v>215</v>
      </c>
      <c r="M13" s="567" t="str">
        <f t="shared" si="1"/>
        <v>bitte wählen bitte wählen</v>
      </c>
    </row>
    <row r="14" spans="1:13" x14ac:dyDescent="0.2">
      <c r="A14" s="96">
        <f>'E. Kosten Erweiterungsmaßnahmen'!A9</f>
        <v>6</v>
      </c>
      <c r="B14" s="93" t="str">
        <f>IF('E. Kosten Erweiterungsmaßnahmen'!B9="","",'E. Kosten Erweiterungsmaßnahmen'!B9)</f>
        <v/>
      </c>
      <c r="C14" s="496"/>
      <c r="D14" s="482"/>
      <c r="E14" s="482"/>
      <c r="F14" s="481" t="s">
        <v>215</v>
      </c>
      <c r="G14" s="180"/>
      <c r="H14" s="180"/>
      <c r="I14" s="304">
        <f>IF(K14="Niederspannung",G14*'C. Parameter'!$C$40,IF(K14="Mittelspannung",G14*'C. Parameter'!$B$40,0))</f>
        <v>0</v>
      </c>
      <c r="J14" s="305">
        <f>IF(K14="Niederspannung",G14*'C. Parameter'!$C$40,0)</f>
        <v>0</v>
      </c>
      <c r="K14" s="278" t="s">
        <v>215</v>
      </c>
      <c r="M14" s="567" t="str">
        <f t="shared" si="1"/>
        <v>bitte wählen bitte wählen</v>
      </c>
    </row>
    <row r="15" spans="1:13" x14ac:dyDescent="0.2">
      <c r="A15" s="96">
        <f>'E. Kosten Erweiterungsmaßnahmen'!A10</f>
        <v>7</v>
      </c>
      <c r="B15" s="93" t="str">
        <f>IF('E. Kosten Erweiterungsmaßnahmen'!B10="","",'E. Kosten Erweiterungsmaßnahmen'!B10)</f>
        <v/>
      </c>
      <c r="C15" s="496"/>
      <c r="D15" s="482"/>
      <c r="E15" s="482"/>
      <c r="F15" s="481" t="s">
        <v>215</v>
      </c>
      <c r="G15" s="180"/>
      <c r="H15" s="180"/>
      <c r="I15" s="304">
        <f>IF(K15="Niederspannung",G15*'C. Parameter'!$C$40,IF(K15="Mittelspannung",G15*'C. Parameter'!$B$40,0))</f>
        <v>0</v>
      </c>
      <c r="J15" s="305">
        <f>IF(K15="Niederspannung",G15*'C. Parameter'!$C$40,0)</f>
        <v>0</v>
      </c>
      <c r="K15" s="278" t="s">
        <v>215</v>
      </c>
      <c r="M15" s="567" t="str">
        <f t="shared" si="1"/>
        <v>bitte wählen bitte wählen</v>
      </c>
    </row>
    <row r="16" spans="1:13" x14ac:dyDescent="0.2">
      <c r="A16" s="96">
        <f>'E. Kosten Erweiterungsmaßnahmen'!A11</f>
        <v>8</v>
      </c>
      <c r="B16" s="93" t="str">
        <f>IF('E. Kosten Erweiterungsmaßnahmen'!B11="","",'E. Kosten Erweiterungsmaßnahmen'!B11)</f>
        <v/>
      </c>
      <c r="C16" s="496"/>
      <c r="D16" s="482"/>
      <c r="E16" s="482"/>
      <c r="F16" s="481" t="s">
        <v>215</v>
      </c>
      <c r="G16" s="180"/>
      <c r="H16" s="180"/>
      <c r="I16" s="304">
        <f>IF(K16="Niederspannung",G16*'C. Parameter'!$C$40,IF(K16="Mittelspannung",G16*'C. Parameter'!$B$40,0))</f>
        <v>0</v>
      </c>
      <c r="J16" s="305">
        <f>IF(K16="Niederspannung",G16*'C. Parameter'!$C$40,0)</f>
        <v>0</v>
      </c>
      <c r="K16" s="278" t="s">
        <v>215</v>
      </c>
      <c r="M16" s="567" t="str">
        <f t="shared" si="1"/>
        <v>bitte wählen bitte wählen</v>
      </c>
    </row>
    <row r="17" spans="1:13" x14ac:dyDescent="0.2">
      <c r="A17" s="96">
        <f>'E. Kosten Erweiterungsmaßnahmen'!A12</f>
        <v>9</v>
      </c>
      <c r="B17" s="93" t="str">
        <f>IF('E. Kosten Erweiterungsmaßnahmen'!B12="","",'E. Kosten Erweiterungsmaßnahmen'!B12)</f>
        <v/>
      </c>
      <c r="C17" s="496"/>
      <c r="D17" s="482"/>
      <c r="E17" s="482"/>
      <c r="F17" s="481" t="s">
        <v>215</v>
      </c>
      <c r="G17" s="180"/>
      <c r="H17" s="180"/>
      <c r="I17" s="304">
        <f>IF(K17="Niederspannung",G17*'C. Parameter'!$C$40,IF(K17="Mittelspannung",G17*'C. Parameter'!$B$40,0))</f>
        <v>0</v>
      </c>
      <c r="J17" s="305">
        <f>IF(K17="Niederspannung",G17*'C. Parameter'!$C$40,0)</f>
        <v>0</v>
      </c>
      <c r="K17" s="278" t="s">
        <v>215</v>
      </c>
      <c r="M17" s="567" t="str">
        <f t="shared" si="1"/>
        <v>bitte wählen bitte wählen</v>
      </c>
    </row>
    <row r="18" spans="1:13" x14ac:dyDescent="0.2">
      <c r="A18" s="96">
        <f>'E. Kosten Erweiterungsmaßnahmen'!A13</f>
        <v>10</v>
      </c>
      <c r="B18" s="93" t="str">
        <f>IF('E. Kosten Erweiterungsmaßnahmen'!B13="","",'E. Kosten Erweiterungsmaßnahmen'!B13)</f>
        <v/>
      </c>
      <c r="C18" s="496"/>
      <c r="D18" s="482"/>
      <c r="E18" s="482"/>
      <c r="F18" s="481" t="s">
        <v>215</v>
      </c>
      <c r="G18" s="180"/>
      <c r="H18" s="180"/>
      <c r="I18" s="304">
        <f>IF(K18="Niederspannung",G18*'C. Parameter'!$C$40,IF(K18="Mittelspannung",G18*'C. Parameter'!$B$40,0))</f>
        <v>0</v>
      </c>
      <c r="J18" s="305">
        <f>IF(K18="Niederspannung",G18*'C. Parameter'!$C$40,0)</f>
        <v>0</v>
      </c>
      <c r="K18" s="278" t="s">
        <v>215</v>
      </c>
      <c r="M18" s="567" t="str">
        <f t="shared" si="1"/>
        <v>bitte wählen bitte wählen</v>
      </c>
    </row>
    <row r="19" spans="1:13" x14ac:dyDescent="0.2">
      <c r="A19" s="96">
        <f>'E. Kosten Erweiterungsmaßnahmen'!A14</f>
        <v>11</v>
      </c>
      <c r="B19" s="93" t="str">
        <f>IF('E. Kosten Erweiterungsmaßnahmen'!B14="","",'E. Kosten Erweiterungsmaßnahmen'!B14)</f>
        <v/>
      </c>
      <c r="C19" s="496"/>
      <c r="D19" s="482"/>
      <c r="E19" s="482"/>
      <c r="F19" s="481" t="s">
        <v>215</v>
      </c>
      <c r="G19" s="180"/>
      <c r="H19" s="180"/>
      <c r="I19" s="304">
        <f>IF(K19="Niederspannung",G19*'C. Parameter'!$C$40,IF(K19="Mittelspannung",G19*'C. Parameter'!$B$40,0))</f>
        <v>0</v>
      </c>
      <c r="J19" s="305">
        <f>IF(K19="Niederspannung",G19*'C. Parameter'!$C$40,0)</f>
        <v>0</v>
      </c>
      <c r="K19" s="278" t="s">
        <v>215</v>
      </c>
      <c r="M19" s="567" t="str">
        <f t="shared" si="1"/>
        <v>bitte wählen bitte wählen</v>
      </c>
    </row>
    <row r="20" spans="1:13" x14ac:dyDescent="0.2">
      <c r="A20" s="96">
        <f>'E. Kosten Erweiterungsmaßnahmen'!A15</f>
        <v>12</v>
      </c>
      <c r="B20" s="93" t="str">
        <f>IF('E. Kosten Erweiterungsmaßnahmen'!B15="","",'E. Kosten Erweiterungsmaßnahmen'!B15)</f>
        <v/>
      </c>
      <c r="C20" s="496"/>
      <c r="D20" s="482"/>
      <c r="E20" s="482"/>
      <c r="F20" s="481" t="s">
        <v>215</v>
      </c>
      <c r="G20" s="180"/>
      <c r="H20" s="180"/>
      <c r="I20" s="304">
        <f>IF(K20="Niederspannung",G20*'C. Parameter'!$C$40,IF(K20="Mittelspannung",G20*'C. Parameter'!$B$40,0))</f>
        <v>0</v>
      </c>
      <c r="J20" s="305">
        <f>IF(K20="Niederspannung",G20*'C. Parameter'!$C$40,0)</f>
        <v>0</v>
      </c>
      <c r="K20" s="278" t="s">
        <v>215</v>
      </c>
      <c r="M20" s="567" t="str">
        <f t="shared" si="1"/>
        <v>bitte wählen bitte wählen</v>
      </c>
    </row>
    <row r="21" spans="1:13" x14ac:dyDescent="0.2">
      <c r="A21" s="96">
        <f>'E. Kosten Erweiterungsmaßnahmen'!A16</f>
        <v>13</v>
      </c>
      <c r="B21" s="93" t="str">
        <f>IF('E. Kosten Erweiterungsmaßnahmen'!B16="","",'E. Kosten Erweiterungsmaßnahmen'!B16)</f>
        <v/>
      </c>
      <c r="C21" s="496"/>
      <c r="D21" s="482"/>
      <c r="E21" s="482"/>
      <c r="F21" s="481" t="s">
        <v>215</v>
      </c>
      <c r="G21" s="180"/>
      <c r="H21" s="180"/>
      <c r="I21" s="304">
        <f>IF(K21="Niederspannung",G21*'C. Parameter'!$C$40,IF(K21="Mittelspannung",G21*'C. Parameter'!$B$40,0))</f>
        <v>0</v>
      </c>
      <c r="J21" s="305">
        <f>IF(K21="Niederspannung",G21*'C. Parameter'!$C$40,0)</f>
        <v>0</v>
      </c>
      <c r="K21" s="278" t="s">
        <v>215</v>
      </c>
      <c r="M21" s="567" t="str">
        <f t="shared" si="1"/>
        <v>bitte wählen bitte wählen</v>
      </c>
    </row>
    <row r="22" spans="1:13" x14ac:dyDescent="0.2">
      <c r="A22" s="96">
        <f>'E. Kosten Erweiterungsmaßnahmen'!A17</f>
        <v>14</v>
      </c>
      <c r="B22" s="93" t="str">
        <f>IF('E. Kosten Erweiterungsmaßnahmen'!B17="","",'E. Kosten Erweiterungsmaßnahmen'!B17)</f>
        <v/>
      </c>
      <c r="C22" s="496"/>
      <c r="D22" s="482"/>
      <c r="E22" s="482"/>
      <c r="F22" s="481" t="s">
        <v>215</v>
      </c>
      <c r="G22" s="180"/>
      <c r="H22" s="180"/>
      <c r="I22" s="304">
        <f>IF(K22="Niederspannung",G22*'C. Parameter'!$C$40,IF(K22="Mittelspannung",G22*'C. Parameter'!$B$40,0))</f>
        <v>0</v>
      </c>
      <c r="J22" s="305">
        <f>IF(K22="Niederspannung",G22*'C. Parameter'!$C$40,0)</f>
        <v>0</v>
      </c>
      <c r="K22" s="278" t="s">
        <v>215</v>
      </c>
      <c r="M22" s="567" t="str">
        <f t="shared" si="1"/>
        <v>bitte wählen bitte wählen</v>
      </c>
    </row>
    <row r="23" spans="1:13" x14ac:dyDescent="0.2">
      <c r="A23" s="96">
        <f>'E. Kosten Erweiterungsmaßnahmen'!A18</f>
        <v>15</v>
      </c>
      <c r="B23" s="93" t="str">
        <f>IF('E. Kosten Erweiterungsmaßnahmen'!B18="","",'E. Kosten Erweiterungsmaßnahmen'!B18)</f>
        <v/>
      </c>
      <c r="C23" s="496"/>
      <c r="D23" s="482"/>
      <c r="E23" s="482"/>
      <c r="F23" s="481" t="s">
        <v>215</v>
      </c>
      <c r="G23" s="180"/>
      <c r="H23" s="180"/>
      <c r="I23" s="304">
        <f>IF(K23="Niederspannung",G23*'C. Parameter'!$C$40,IF(K23="Mittelspannung",G23*'C. Parameter'!$B$40,0))</f>
        <v>0</v>
      </c>
      <c r="J23" s="305">
        <f>IF(K23="Niederspannung",G23*'C. Parameter'!$C$40,0)</f>
        <v>0</v>
      </c>
      <c r="K23" s="278" t="s">
        <v>215</v>
      </c>
      <c r="M23" s="567" t="str">
        <f t="shared" si="1"/>
        <v>bitte wählen bitte wählen</v>
      </c>
    </row>
    <row r="24" spans="1:13" x14ac:dyDescent="0.2">
      <c r="A24" s="96">
        <f>'E. Kosten Erweiterungsmaßnahmen'!A19</f>
        <v>16</v>
      </c>
      <c r="B24" s="93" t="str">
        <f>IF('E. Kosten Erweiterungsmaßnahmen'!B19="","",'E. Kosten Erweiterungsmaßnahmen'!B19)</f>
        <v/>
      </c>
      <c r="C24" s="496"/>
      <c r="D24" s="482"/>
      <c r="E24" s="482"/>
      <c r="F24" s="481" t="s">
        <v>215</v>
      </c>
      <c r="G24" s="180"/>
      <c r="H24" s="180"/>
      <c r="I24" s="304">
        <f>IF(K24="Niederspannung",G24*'C. Parameter'!$C$40,IF(K24="Mittelspannung",G24*'C. Parameter'!$B$40,0))</f>
        <v>0</v>
      </c>
      <c r="J24" s="305">
        <f>IF(K24="Niederspannung",G24*'C. Parameter'!$C$40,0)</f>
        <v>0</v>
      </c>
      <c r="K24" s="278" t="s">
        <v>215</v>
      </c>
      <c r="M24" s="567" t="str">
        <f t="shared" si="1"/>
        <v>bitte wählen bitte wählen</v>
      </c>
    </row>
    <row r="25" spans="1:13" x14ac:dyDescent="0.2">
      <c r="A25" s="96">
        <f>'E. Kosten Erweiterungsmaßnahmen'!A20</f>
        <v>17</v>
      </c>
      <c r="B25" s="93" t="str">
        <f>IF('E. Kosten Erweiterungsmaßnahmen'!B20="","",'E. Kosten Erweiterungsmaßnahmen'!B20)</f>
        <v/>
      </c>
      <c r="C25" s="496"/>
      <c r="D25" s="482"/>
      <c r="E25" s="482"/>
      <c r="F25" s="481" t="s">
        <v>215</v>
      </c>
      <c r="G25" s="180"/>
      <c r="H25" s="180"/>
      <c r="I25" s="304">
        <f>IF(K25="Niederspannung",G25*'C. Parameter'!$C$40,IF(K25="Mittelspannung",G25*'C. Parameter'!$B$40,0))</f>
        <v>0</v>
      </c>
      <c r="J25" s="305">
        <f>IF(K25="Niederspannung",G25*'C. Parameter'!$C$40,0)</f>
        <v>0</v>
      </c>
      <c r="K25" s="278" t="s">
        <v>215</v>
      </c>
      <c r="M25" s="567" t="str">
        <f t="shared" si="1"/>
        <v>bitte wählen bitte wählen</v>
      </c>
    </row>
    <row r="26" spans="1:13" x14ac:dyDescent="0.2">
      <c r="A26" s="96">
        <f>'E. Kosten Erweiterungsmaßnahmen'!A21</f>
        <v>18</v>
      </c>
      <c r="B26" s="93" t="str">
        <f>IF('E. Kosten Erweiterungsmaßnahmen'!B21="","",'E. Kosten Erweiterungsmaßnahmen'!B21)</f>
        <v/>
      </c>
      <c r="C26" s="496"/>
      <c r="D26" s="482"/>
      <c r="E26" s="482"/>
      <c r="F26" s="481" t="s">
        <v>215</v>
      </c>
      <c r="G26" s="180"/>
      <c r="H26" s="180"/>
      <c r="I26" s="304">
        <f>IF(K26="Niederspannung",G26*'C. Parameter'!$C$40,IF(K26="Mittelspannung",G26*'C. Parameter'!$B$40,0))</f>
        <v>0</v>
      </c>
      <c r="J26" s="305">
        <f>IF(K26="Niederspannung",G26*'C. Parameter'!$C$40,0)</f>
        <v>0</v>
      </c>
      <c r="K26" s="278" t="s">
        <v>215</v>
      </c>
      <c r="M26" s="567" t="str">
        <f t="shared" si="1"/>
        <v>bitte wählen bitte wählen</v>
      </c>
    </row>
    <row r="27" spans="1:13" x14ac:dyDescent="0.2">
      <c r="A27" s="96">
        <f>'E. Kosten Erweiterungsmaßnahmen'!A22</f>
        <v>19</v>
      </c>
      <c r="B27" s="93" t="str">
        <f>IF('E. Kosten Erweiterungsmaßnahmen'!B22="","",'E. Kosten Erweiterungsmaßnahmen'!B22)</f>
        <v/>
      </c>
      <c r="C27" s="496"/>
      <c r="D27" s="482"/>
      <c r="E27" s="482"/>
      <c r="F27" s="481" t="s">
        <v>215</v>
      </c>
      <c r="G27" s="180"/>
      <c r="H27" s="180"/>
      <c r="I27" s="304">
        <f>IF(K27="Niederspannung",G27*'C. Parameter'!$C$40,IF(K27="Mittelspannung",G27*'C. Parameter'!$B$40,0))</f>
        <v>0</v>
      </c>
      <c r="J27" s="305">
        <f>IF(K27="Niederspannung",G27*'C. Parameter'!$C$40,0)</f>
        <v>0</v>
      </c>
      <c r="K27" s="278" t="s">
        <v>215</v>
      </c>
      <c r="M27" s="567" t="str">
        <f t="shared" si="1"/>
        <v>bitte wählen bitte wählen</v>
      </c>
    </row>
    <row r="28" spans="1:13" x14ac:dyDescent="0.2">
      <c r="A28" s="96">
        <f>'E. Kosten Erweiterungsmaßnahmen'!A23</f>
        <v>20</v>
      </c>
      <c r="B28" s="93" t="str">
        <f>IF('E. Kosten Erweiterungsmaßnahmen'!B23="","",'E. Kosten Erweiterungsmaßnahmen'!B23)</f>
        <v/>
      </c>
      <c r="C28" s="496"/>
      <c r="D28" s="482"/>
      <c r="E28" s="482"/>
      <c r="F28" s="481" t="s">
        <v>215</v>
      </c>
      <c r="G28" s="180"/>
      <c r="H28" s="180"/>
      <c r="I28" s="304">
        <f>IF(K28="Niederspannung",G28*'C. Parameter'!$C$40,IF(K28="Mittelspannung",G28*'C. Parameter'!$B$40,0))</f>
        <v>0</v>
      </c>
      <c r="J28" s="305">
        <f>IF(K28="Niederspannung",G28*'C. Parameter'!$C$40,0)</f>
        <v>0</v>
      </c>
      <c r="K28" s="278" t="s">
        <v>215</v>
      </c>
      <c r="M28" s="567" t="str">
        <f t="shared" si="1"/>
        <v>bitte wählen bitte wählen</v>
      </c>
    </row>
    <row r="29" spans="1:13" x14ac:dyDescent="0.2">
      <c r="A29" s="96">
        <f>'E. Kosten Erweiterungsmaßnahmen'!A24</f>
        <v>21</v>
      </c>
      <c r="B29" s="93" t="str">
        <f>IF('E. Kosten Erweiterungsmaßnahmen'!B24="","",'E. Kosten Erweiterungsmaßnahmen'!B24)</f>
        <v/>
      </c>
      <c r="C29" s="496"/>
      <c r="D29" s="482"/>
      <c r="E29" s="482"/>
      <c r="F29" s="481" t="s">
        <v>215</v>
      </c>
      <c r="G29" s="180"/>
      <c r="H29" s="180"/>
      <c r="I29" s="304">
        <f>IF(K29="Niederspannung",G29*'C. Parameter'!$C$40,IF(K29="Mittelspannung",G29*'C. Parameter'!$B$40,0))</f>
        <v>0</v>
      </c>
      <c r="J29" s="305">
        <f>IF(K29="Niederspannung",G29*'C. Parameter'!$C$40,0)</f>
        <v>0</v>
      </c>
      <c r="K29" s="278" t="s">
        <v>215</v>
      </c>
      <c r="M29" s="567" t="str">
        <f t="shared" si="1"/>
        <v>bitte wählen bitte wählen</v>
      </c>
    </row>
    <row r="30" spans="1:13" x14ac:dyDescent="0.2">
      <c r="A30" s="96">
        <f>'E. Kosten Erweiterungsmaßnahmen'!A25</f>
        <v>22</v>
      </c>
      <c r="B30" s="93" t="str">
        <f>IF('E. Kosten Erweiterungsmaßnahmen'!B25="","",'E. Kosten Erweiterungsmaßnahmen'!B25)</f>
        <v/>
      </c>
      <c r="C30" s="496"/>
      <c r="D30" s="482"/>
      <c r="E30" s="482"/>
      <c r="F30" s="481" t="s">
        <v>215</v>
      </c>
      <c r="G30" s="180"/>
      <c r="H30" s="180"/>
      <c r="I30" s="304">
        <f>IF(K30="Niederspannung",G30*'C. Parameter'!$C$40,IF(K30="Mittelspannung",G30*'C. Parameter'!$B$40,0))</f>
        <v>0</v>
      </c>
      <c r="J30" s="305">
        <f>IF(K30="Niederspannung",G30*'C. Parameter'!$C$40,0)</f>
        <v>0</v>
      </c>
      <c r="K30" s="278" t="s">
        <v>215</v>
      </c>
      <c r="M30" s="567" t="str">
        <f t="shared" si="1"/>
        <v>bitte wählen bitte wählen</v>
      </c>
    </row>
    <row r="31" spans="1:13" x14ac:dyDescent="0.2">
      <c r="A31" s="96">
        <f>'E. Kosten Erweiterungsmaßnahmen'!A26</f>
        <v>23</v>
      </c>
      <c r="B31" s="93" t="str">
        <f>IF('E. Kosten Erweiterungsmaßnahmen'!B26="","",'E. Kosten Erweiterungsmaßnahmen'!B26)</f>
        <v/>
      </c>
      <c r="C31" s="496"/>
      <c r="D31" s="482"/>
      <c r="E31" s="482"/>
      <c r="F31" s="481" t="s">
        <v>215</v>
      </c>
      <c r="G31" s="180"/>
      <c r="H31" s="180"/>
      <c r="I31" s="304">
        <f>IF(K31="Niederspannung",G31*'C. Parameter'!$C$40,IF(K31="Mittelspannung",G31*'C. Parameter'!$B$40,0))</f>
        <v>0</v>
      </c>
      <c r="J31" s="305">
        <f>IF(K31="Niederspannung",G31*'C. Parameter'!$C$40,0)</f>
        <v>0</v>
      </c>
      <c r="K31" s="278" t="s">
        <v>215</v>
      </c>
      <c r="M31" s="567" t="str">
        <f t="shared" si="1"/>
        <v>bitte wählen bitte wählen</v>
      </c>
    </row>
    <row r="32" spans="1:13" x14ac:dyDescent="0.2">
      <c r="A32" s="96">
        <f>'E. Kosten Erweiterungsmaßnahmen'!A27</f>
        <v>24</v>
      </c>
      <c r="B32" s="93" t="str">
        <f>IF('E. Kosten Erweiterungsmaßnahmen'!B27="","",'E. Kosten Erweiterungsmaßnahmen'!B27)</f>
        <v/>
      </c>
      <c r="C32" s="496"/>
      <c r="D32" s="482"/>
      <c r="E32" s="482"/>
      <c r="F32" s="481" t="s">
        <v>215</v>
      </c>
      <c r="G32" s="180"/>
      <c r="H32" s="180"/>
      <c r="I32" s="304">
        <f>IF(K32="Niederspannung",G32*'C. Parameter'!$C$40,IF(K32="Mittelspannung",G32*'C. Parameter'!$B$40,0))</f>
        <v>0</v>
      </c>
      <c r="J32" s="305">
        <f>IF(K32="Niederspannung",G32*'C. Parameter'!$C$40,0)</f>
        <v>0</v>
      </c>
      <c r="K32" s="278" t="s">
        <v>215</v>
      </c>
      <c r="M32" s="567" t="str">
        <f t="shared" si="1"/>
        <v>bitte wählen bitte wählen</v>
      </c>
    </row>
    <row r="33" spans="1:13" x14ac:dyDescent="0.2">
      <c r="A33" s="96">
        <f>'E. Kosten Erweiterungsmaßnahmen'!A28</f>
        <v>25</v>
      </c>
      <c r="B33" s="93" t="str">
        <f>IF('E. Kosten Erweiterungsmaßnahmen'!B28="","",'E. Kosten Erweiterungsmaßnahmen'!B28)</f>
        <v/>
      </c>
      <c r="C33" s="496"/>
      <c r="D33" s="482"/>
      <c r="E33" s="482"/>
      <c r="F33" s="481" t="s">
        <v>215</v>
      </c>
      <c r="G33" s="180"/>
      <c r="H33" s="180"/>
      <c r="I33" s="304">
        <f>IF(K33="Niederspannung",G33*'C. Parameter'!$C$40,IF(K33="Mittelspannung",G33*'C. Parameter'!$B$40,0))</f>
        <v>0</v>
      </c>
      <c r="J33" s="305">
        <f>IF(K33="Niederspannung",G33*'C. Parameter'!$C$40,0)</f>
        <v>0</v>
      </c>
      <c r="K33" s="278" t="s">
        <v>215</v>
      </c>
      <c r="M33" s="567" t="str">
        <f t="shared" si="1"/>
        <v>bitte wählen bitte wählen</v>
      </c>
    </row>
    <row r="34" spans="1:13" x14ac:dyDescent="0.2">
      <c r="A34" s="96">
        <f>'E. Kosten Erweiterungsmaßnahmen'!A29</f>
        <v>26</v>
      </c>
      <c r="B34" s="93" t="str">
        <f>IF('E. Kosten Erweiterungsmaßnahmen'!B29="","",'E. Kosten Erweiterungsmaßnahmen'!B29)</f>
        <v/>
      </c>
      <c r="C34" s="496"/>
      <c r="D34" s="482"/>
      <c r="E34" s="482"/>
      <c r="F34" s="481" t="s">
        <v>215</v>
      </c>
      <c r="G34" s="180"/>
      <c r="H34" s="180"/>
      <c r="I34" s="304">
        <f>IF(K34="Niederspannung",G34*'C. Parameter'!$C$40,IF(K34="Mittelspannung",G34*'C. Parameter'!$B$40,0))</f>
        <v>0</v>
      </c>
      <c r="J34" s="305">
        <f>IF(K34="Niederspannung",G34*'C. Parameter'!$C$40,0)</f>
        <v>0</v>
      </c>
      <c r="K34" s="278" t="s">
        <v>215</v>
      </c>
      <c r="M34" s="567" t="str">
        <f t="shared" si="1"/>
        <v>bitte wählen bitte wählen</v>
      </c>
    </row>
    <row r="35" spans="1:13" x14ac:dyDescent="0.2">
      <c r="A35" s="96">
        <f>'E. Kosten Erweiterungsmaßnahmen'!A30</f>
        <v>27</v>
      </c>
      <c r="B35" s="93" t="str">
        <f>IF('E. Kosten Erweiterungsmaßnahmen'!B30="","",'E. Kosten Erweiterungsmaßnahmen'!B30)</f>
        <v/>
      </c>
      <c r="C35" s="496"/>
      <c r="D35" s="482"/>
      <c r="E35" s="482"/>
      <c r="F35" s="481" t="s">
        <v>215</v>
      </c>
      <c r="G35" s="180"/>
      <c r="H35" s="180"/>
      <c r="I35" s="304">
        <f>IF(K35="Niederspannung",G35*'C. Parameter'!$C$40,IF(K35="Mittelspannung",G35*'C. Parameter'!$B$40,0))</f>
        <v>0</v>
      </c>
      <c r="J35" s="305">
        <f>IF(K35="Niederspannung",G35*'C. Parameter'!$C$40,0)</f>
        <v>0</v>
      </c>
      <c r="K35" s="278" t="s">
        <v>215</v>
      </c>
      <c r="M35" s="567" t="str">
        <f t="shared" si="1"/>
        <v>bitte wählen bitte wählen</v>
      </c>
    </row>
    <row r="36" spans="1:13" x14ac:dyDescent="0.2">
      <c r="A36" s="96">
        <f>'E. Kosten Erweiterungsmaßnahmen'!A31</f>
        <v>28</v>
      </c>
      <c r="B36" s="93" t="str">
        <f>IF('E. Kosten Erweiterungsmaßnahmen'!B31="","",'E. Kosten Erweiterungsmaßnahmen'!B31)</f>
        <v/>
      </c>
      <c r="C36" s="496"/>
      <c r="D36" s="482"/>
      <c r="E36" s="482"/>
      <c r="F36" s="481" t="s">
        <v>215</v>
      </c>
      <c r="G36" s="180"/>
      <c r="H36" s="180"/>
      <c r="I36" s="304">
        <f>IF(K36="Niederspannung",G36*'C. Parameter'!$C$40,IF(K36="Mittelspannung",G36*'C. Parameter'!$B$40,0))</f>
        <v>0</v>
      </c>
      <c r="J36" s="305">
        <f>IF(K36="Niederspannung",G36*'C. Parameter'!$C$40,0)</f>
        <v>0</v>
      </c>
      <c r="K36" s="278" t="s">
        <v>215</v>
      </c>
      <c r="M36" s="567" t="str">
        <f t="shared" si="1"/>
        <v>bitte wählen bitte wählen</v>
      </c>
    </row>
    <row r="37" spans="1:13" x14ac:dyDescent="0.2">
      <c r="A37" s="96">
        <f>'E. Kosten Erweiterungsmaßnahmen'!A32</f>
        <v>29</v>
      </c>
      <c r="B37" s="93" t="str">
        <f>IF('E. Kosten Erweiterungsmaßnahmen'!B32="","",'E. Kosten Erweiterungsmaßnahmen'!B32)</f>
        <v/>
      </c>
      <c r="C37" s="496"/>
      <c r="D37" s="482"/>
      <c r="E37" s="482"/>
      <c r="F37" s="481" t="s">
        <v>215</v>
      </c>
      <c r="G37" s="180"/>
      <c r="H37" s="180"/>
      <c r="I37" s="304">
        <f>IF(K37="Niederspannung",G37*'C. Parameter'!$C$40,IF(K37="Mittelspannung",G37*'C. Parameter'!$B$40,0))</f>
        <v>0</v>
      </c>
      <c r="J37" s="305">
        <f>IF(K37="Niederspannung",G37*'C. Parameter'!$C$40,0)</f>
        <v>0</v>
      </c>
      <c r="K37" s="278" t="s">
        <v>215</v>
      </c>
      <c r="M37" s="567" t="str">
        <f t="shared" si="1"/>
        <v>bitte wählen bitte wählen</v>
      </c>
    </row>
    <row r="38" spans="1:13" x14ac:dyDescent="0.2">
      <c r="A38" s="96">
        <f>'E. Kosten Erweiterungsmaßnahmen'!A33</f>
        <v>30</v>
      </c>
      <c r="B38" s="93" t="str">
        <f>IF('E. Kosten Erweiterungsmaßnahmen'!B33="","",'E. Kosten Erweiterungsmaßnahmen'!B33)</f>
        <v/>
      </c>
      <c r="C38" s="496"/>
      <c r="D38" s="482"/>
      <c r="E38" s="482"/>
      <c r="F38" s="481" t="s">
        <v>215</v>
      </c>
      <c r="G38" s="180"/>
      <c r="H38" s="180"/>
      <c r="I38" s="304">
        <f>IF(K38="Niederspannung",G38*'C. Parameter'!$C$40,IF(K38="Mittelspannung",G38*'C. Parameter'!$B$40,0))</f>
        <v>0</v>
      </c>
      <c r="J38" s="305">
        <f>IF(K38="Niederspannung",G38*'C. Parameter'!$C$40,0)</f>
        <v>0</v>
      </c>
      <c r="K38" s="278" t="s">
        <v>215</v>
      </c>
      <c r="M38" s="567" t="str">
        <f t="shared" si="1"/>
        <v>bitte wählen bitte wählen</v>
      </c>
    </row>
    <row r="39" spans="1:13" x14ac:dyDescent="0.2">
      <c r="A39" s="96">
        <f>'E. Kosten Erweiterungsmaßnahmen'!A34</f>
        <v>31</v>
      </c>
      <c r="B39" s="93" t="str">
        <f>IF('E. Kosten Erweiterungsmaßnahmen'!B34="","",'E. Kosten Erweiterungsmaßnahmen'!B34)</f>
        <v/>
      </c>
      <c r="C39" s="496"/>
      <c r="D39" s="482"/>
      <c r="E39" s="482"/>
      <c r="F39" s="481" t="s">
        <v>215</v>
      </c>
      <c r="G39" s="180"/>
      <c r="H39" s="180"/>
      <c r="I39" s="304">
        <f>IF(K39="Niederspannung",G39*'C. Parameter'!$C$40,IF(K39="Mittelspannung",G39*'C. Parameter'!$B$40,0))</f>
        <v>0</v>
      </c>
      <c r="J39" s="305">
        <f>IF(K39="Niederspannung",G39*'C. Parameter'!$C$40,0)</f>
        <v>0</v>
      </c>
      <c r="K39" s="278" t="s">
        <v>215</v>
      </c>
      <c r="M39" s="567" t="str">
        <f t="shared" si="1"/>
        <v>bitte wählen bitte wählen</v>
      </c>
    </row>
    <row r="40" spans="1:13" x14ac:dyDescent="0.2">
      <c r="A40" s="96">
        <f>'E. Kosten Erweiterungsmaßnahmen'!A35</f>
        <v>32</v>
      </c>
      <c r="B40" s="93" t="str">
        <f>IF('E. Kosten Erweiterungsmaßnahmen'!B35="","",'E. Kosten Erweiterungsmaßnahmen'!B35)</f>
        <v/>
      </c>
      <c r="C40" s="496"/>
      <c r="D40" s="482"/>
      <c r="E40" s="482"/>
      <c r="F40" s="481" t="s">
        <v>215</v>
      </c>
      <c r="G40" s="180"/>
      <c r="H40" s="180"/>
      <c r="I40" s="304">
        <f>IF(K40="Niederspannung",G40*'C. Parameter'!$C$40,IF(K40="Mittelspannung",G40*'C. Parameter'!$B$40,0))</f>
        <v>0</v>
      </c>
      <c r="J40" s="305">
        <f>IF(K40="Niederspannung",G40*'C. Parameter'!$C$40,0)</f>
        <v>0</v>
      </c>
      <c r="K40" s="278" t="s">
        <v>215</v>
      </c>
      <c r="M40" s="567" t="str">
        <f t="shared" si="1"/>
        <v>bitte wählen bitte wählen</v>
      </c>
    </row>
    <row r="41" spans="1:13" x14ac:dyDescent="0.2">
      <c r="A41" s="96">
        <f>'E. Kosten Erweiterungsmaßnahmen'!A36</f>
        <v>33</v>
      </c>
      <c r="B41" s="93" t="str">
        <f>IF('E. Kosten Erweiterungsmaßnahmen'!B36="","",'E. Kosten Erweiterungsmaßnahmen'!B36)</f>
        <v/>
      </c>
      <c r="C41" s="496"/>
      <c r="D41" s="482"/>
      <c r="E41" s="482"/>
      <c r="F41" s="481" t="s">
        <v>215</v>
      </c>
      <c r="G41" s="180"/>
      <c r="H41" s="180"/>
      <c r="I41" s="304">
        <f>IF(K41="Niederspannung",G41*'C. Parameter'!$C$40,IF(K41="Mittelspannung",G41*'C. Parameter'!$B$40,0))</f>
        <v>0</v>
      </c>
      <c r="J41" s="305">
        <f>IF(K41="Niederspannung",G41*'C. Parameter'!$C$40,0)</f>
        <v>0</v>
      </c>
      <c r="K41" s="278" t="s">
        <v>215</v>
      </c>
      <c r="M41" s="567" t="str">
        <f t="shared" si="1"/>
        <v>bitte wählen bitte wählen</v>
      </c>
    </row>
    <row r="42" spans="1:13" x14ac:dyDescent="0.2">
      <c r="A42" s="96">
        <f>'E. Kosten Erweiterungsmaßnahmen'!A37</f>
        <v>34</v>
      </c>
      <c r="B42" s="93" t="str">
        <f>IF('E. Kosten Erweiterungsmaßnahmen'!B37="","",'E. Kosten Erweiterungsmaßnahmen'!B37)</f>
        <v/>
      </c>
      <c r="C42" s="496"/>
      <c r="D42" s="482"/>
      <c r="E42" s="482"/>
      <c r="F42" s="481" t="s">
        <v>215</v>
      </c>
      <c r="G42" s="180"/>
      <c r="H42" s="180"/>
      <c r="I42" s="304">
        <f>IF(K42="Niederspannung",G42*'C. Parameter'!$C$40,IF(K42="Mittelspannung",G42*'C. Parameter'!$B$40,0))</f>
        <v>0</v>
      </c>
      <c r="J42" s="305">
        <f>IF(K42="Niederspannung",G42*'C. Parameter'!$C$40,0)</f>
        <v>0</v>
      </c>
      <c r="K42" s="278" t="s">
        <v>215</v>
      </c>
      <c r="M42" s="567" t="str">
        <f t="shared" si="1"/>
        <v>bitte wählen bitte wählen</v>
      </c>
    </row>
    <row r="43" spans="1:13" x14ac:dyDescent="0.2">
      <c r="A43" s="96">
        <f>'E. Kosten Erweiterungsmaßnahmen'!A38</f>
        <v>35</v>
      </c>
      <c r="B43" s="93" t="str">
        <f>IF('E. Kosten Erweiterungsmaßnahmen'!B38="","",'E. Kosten Erweiterungsmaßnahmen'!B38)</f>
        <v/>
      </c>
      <c r="C43" s="496"/>
      <c r="D43" s="482"/>
      <c r="E43" s="482"/>
      <c r="F43" s="481" t="s">
        <v>215</v>
      </c>
      <c r="G43" s="180"/>
      <c r="H43" s="180"/>
      <c r="I43" s="304">
        <f>IF(K43="Niederspannung",G43*'C. Parameter'!$C$40,IF(K43="Mittelspannung",G43*'C. Parameter'!$B$40,0))</f>
        <v>0</v>
      </c>
      <c r="J43" s="305">
        <f>IF(K43="Niederspannung",G43*'C. Parameter'!$C$40,0)</f>
        <v>0</v>
      </c>
      <c r="K43" s="278" t="s">
        <v>215</v>
      </c>
      <c r="M43" s="567" t="str">
        <f t="shared" si="1"/>
        <v>bitte wählen bitte wählen</v>
      </c>
    </row>
    <row r="44" spans="1:13" x14ac:dyDescent="0.2">
      <c r="A44" s="96">
        <f>'E. Kosten Erweiterungsmaßnahmen'!A39</f>
        <v>36</v>
      </c>
      <c r="B44" s="93" t="str">
        <f>IF('E. Kosten Erweiterungsmaßnahmen'!B39="","",'E. Kosten Erweiterungsmaßnahmen'!B39)</f>
        <v/>
      </c>
      <c r="C44" s="496"/>
      <c r="D44" s="482"/>
      <c r="E44" s="482"/>
      <c r="F44" s="481" t="s">
        <v>215</v>
      </c>
      <c r="G44" s="180"/>
      <c r="H44" s="180"/>
      <c r="I44" s="304">
        <f>IF(K44="Niederspannung",G44*'C. Parameter'!$C$40,IF(K44="Mittelspannung",G44*'C. Parameter'!$B$40,0))</f>
        <v>0</v>
      </c>
      <c r="J44" s="305">
        <f>IF(K44="Niederspannung",G44*'C. Parameter'!$C$40,0)</f>
        <v>0</v>
      </c>
      <c r="K44" s="278" t="s">
        <v>215</v>
      </c>
      <c r="M44" s="567" t="str">
        <f t="shared" si="1"/>
        <v>bitte wählen bitte wählen</v>
      </c>
    </row>
    <row r="45" spans="1:13" x14ac:dyDescent="0.2">
      <c r="A45" s="96">
        <f>'E. Kosten Erweiterungsmaßnahmen'!A40</f>
        <v>37</v>
      </c>
      <c r="B45" s="93" t="str">
        <f>IF('E. Kosten Erweiterungsmaßnahmen'!B40="","",'E. Kosten Erweiterungsmaßnahmen'!B40)</f>
        <v/>
      </c>
      <c r="C45" s="496"/>
      <c r="D45" s="482"/>
      <c r="E45" s="482"/>
      <c r="F45" s="481" t="s">
        <v>215</v>
      </c>
      <c r="G45" s="180"/>
      <c r="H45" s="180"/>
      <c r="I45" s="304">
        <f>IF(K45="Niederspannung",G45*'C. Parameter'!$C$40,IF(K45="Mittelspannung",G45*'C. Parameter'!$B$40,0))</f>
        <v>0</v>
      </c>
      <c r="J45" s="305">
        <f>IF(K45="Niederspannung",G45*'C. Parameter'!$C$40,0)</f>
        <v>0</v>
      </c>
      <c r="K45" s="278" t="s">
        <v>215</v>
      </c>
      <c r="M45" s="567" t="str">
        <f t="shared" si="1"/>
        <v>bitte wählen bitte wählen</v>
      </c>
    </row>
    <row r="46" spans="1:13" x14ac:dyDescent="0.2">
      <c r="A46" s="96">
        <f>'E. Kosten Erweiterungsmaßnahmen'!A41</f>
        <v>38</v>
      </c>
      <c r="B46" s="93" t="str">
        <f>IF('E. Kosten Erweiterungsmaßnahmen'!B41="","",'E. Kosten Erweiterungsmaßnahmen'!B41)</f>
        <v/>
      </c>
      <c r="C46" s="496"/>
      <c r="D46" s="482"/>
      <c r="E46" s="482"/>
      <c r="F46" s="481" t="s">
        <v>215</v>
      </c>
      <c r="G46" s="180"/>
      <c r="H46" s="180"/>
      <c r="I46" s="304">
        <f>IF(K46="Niederspannung",G46*'C. Parameter'!$C$40,IF(K46="Mittelspannung",G46*'C. Parameter'!$B$40,0))</f>
        <v>0</v>
      </c>
      <c r="J46" s="305">
        <f>IF(K46="Niederspannung",G46*'C. Parameter'!$C$40,0)</f>
        <v>0</v>
      </c>
      <c r="K46" s="278" t="s">
        <v>215</v>
      </c>
      <c r="M46" s="567" t="str">
        <f t="shared" si="1"/>
        <v>bitte wählen bitte wählen</v>
      </c>
    </row>
    <row r="47" spans="1:13" x14ac:dyDescent="0.2">
      <c r="A47" s="96">
        <f>'E. Kosten Erweiterungsmaßnahmen'!A42</f>
        <v>39</v>
      </c>
      <c r="B47" s="93" t="str">
        <f>IF('E. Kosten Erweiterungsmaßnahmen'!B42="","",'E. Kosten Erweiterungsmaßnahmen'!B42)</f>
        <v/>
      </c>
      <c r="C47" s="496"/>
      <c r="D47" s="482"/>
      <c r="E47" s="482"/>
      <c r="F47" s="481" t="s">
        <v>215</v>
      </c>
      <c r="G47" s="180"/>
      <c r="H47" s="180"/>
      <c r="I47" s="304">
        <f>IF(K47="Niederspannung",G47*'C. Parameter'!$C$40,IF(K47="Mittelspannung",G47*'C. Parameter'!$B$40,0))</f>
        <v>0</v>
      </c>
      <c r="J47" s="305">
        <f>IF(K47="Niederspannung",G47*'C. Parameter'!$C$40,0)</f>
        <v>0</v>
      </c>
      <c r="K47" s="278" t="s">
        <v>215</v>
      </c>
      <c r="M47" s="567" t="str">
        <f t="shared" si="1"/>
        <v>bitte wählen bitte wählen</v>
      </c>
    </row>
    <row r="48" spans="1:13" x14ac:dyDescent="0.2">
      <c r="A48" s="96">
        <f>'E. Kosten Erweiterungsmaßnahmen'!A43</f>
        <v>40</v>
      </c>
      <c r="B48" s="93" t="str">
        <f>IF('E. Kosten Erweiterungsmaßnahmen'!B43="","",'E. Kosten Erweiterungsmaßnahmen'!B43)</f>
        <v/>
      </c>
      <c r="C48" s="496"/>
      <c r="D48" s="482"/>
      <c r="E48" s="482"/>
      <c r="F48" s="481" t="s">
        <v>215</v>
      </c>
      <c r="G48" s="180"/>
      <c r="H48" s="180"/>
      <c r="I48" s="304">
        <f>IF(K48="Niederspannung",G48*'C. Parameter'!$C$40,IF(K48="Mittelspannung",G48*'C. Parameter'!$B$40,0))</f>
        <v>0</v>
      </c>
      <c r="J48" s="305">
        <f>IF(K48="Niederspannung",G48*'C. Parameter'!$C$40,0)</f>
        <v>0</v>
      </c>
      <c r="K48" s="278" t="s">
        <v>215</v>
      </c>
      <c r="M48" s="567" t="str">
        <f t="shared" si="1"/>
        <v>bitte wählen bitte wählen</v>
      </c>
    </row>
    <row r="49" spans="1:13" x14ac:dyDescent="0.2">
      <c r="A49" s="96">
        <f>'E. Kosten Erweiterungsmaßnahmen'!A44</f>
        <v>41</v>
      </c>
      <c r="B49" s="93" t="str">
        <f>IF('E. Kosten Erweiterungsmaßnahmen'!B44="","",'E. Kosten Erweiterungsmaßnahmen'!B44)</f>
        <v/>
      </c>
      <c r="C49" s="496"/>
      <c r="D49" s="482"/>
      <c r="E49" s="482"/>
      <c r="F49" s="481" t="s">
        <v>215</v>
      </c>
      <c r="G49" s="180"/>
      <c r="H49" s="180"/>
      <c r="I49" s="304">
        <f>IF(K49="Niederspannung",G49*'C. Parameter'!$C$40,IF(K49="Mittelspannung",G49*'C. Parameter'!$B$40,0))</f>
        <v>0</v>
      </c>
      <c r="J49" s="305">
        <f>IF(K49="Niederspannung",G49*'C. Parameter'!$C$40,0)</f>
        <v>0</v>
      </c>
      <c r="K49" s="278" t="s">
        <v>215</v>
      </c>
      <c r="M49" s="567" t="str">
        <f t="shared" si="1"/>
        <v>bitte wählen bitte wählen</v>
      </c>
    </row>
    <row r="50" spans="1:13" x14ac:dyDescent="0.2">
      <c r="A50" s="96">
        <f>'E. Kosten Erweiterungsmaßnahmen'!A45</f>
        <v>42</v>
      </c>
      <c r="B50" s="93" t="str">
        <f>IF('E. Kosten Erweiterungsmaßnahmen'!B45="","",'E. Kosten Erweiterungsmaßnahmen'!B45)</f>
        <v/>
      </c>
      <c r="C50" s="496"/>
      <c r="D50" s="482"/>
      <c r="E50" s="482"/>
      <c r="F50" s="481" t="s">
        <v>215</v>
      </c>
      <c r="G50" s="180"/>
      <c r="H50" s="180"/>
      <c r="I50" s="304">
        <f>IF(K50="Niederspannung",G50*'C. Parameter'!$C$40,IF(K50="Mittelspannung",G50*'C. Parameter'!$B$40,0))</f>
        <v>0</v>
      </c>
      <c r="J50" s="305">
        <f>IF(K50="Niederspannung",G50*'C. Parameter'!$C$40,0)</f>
        <v>0</v>
      </c>
      <c r="K50" s="278" t="s">
        <v>215</v>
      </c>
      <c r="M50" s="567" t="str">
        <f t="shared" si="1"/>
        <v>bitte wählen bitte wählen</v>
      </c>
    </row>
    <row r="51" spans="1:13" x14ac:dyDescent="0.2">
      <c r="A51" s="96">
        <f>'E. Kosten Erweiterungsmaßnahmen'!A46</f>
        <v>43</v>
      </c>
      <c r="B51" s="93" t="str">
        <f>IF('E. Kosten Erweiterungsmaßnahmen'!B46="","",'E. Kosten Erweiterungsmaßnahmen'!B46)</f>
        <v/>
      </c>
      <c r="C51" s="496"/>
      <c r="D51" s="482"/>
      <c r="E51" s="482"/>
      <c r="F51" s="481" t="s">
        <v>215</v>
      </c>
      <c r="G51" s="180"/>
      <c r="H51" s="180"/>
      <c r="I51" s="304">
        <f>IF(K51="Niederspannung",G51*'C. Parameter'!$C$40,IF(K51="Mittelspannung",G51*'C. Parameter'!$B$40,0))</f>
        <v>0</v>
      </c>
      <c r="J51" s="305">
        <f>IF(K51="Niederspannung",G51*'C. Parameter'!$C$40,0)</f>
        <v>0</v>
      </c>
      <c r="K51" s="278" t="s">
        <v>215</v>
      </c>
      <c r="M51" s="567" t="str">
        <f t="shared" si="1"/>
        <v>bitte wählen bitte wählen</v>
      </c>
    </row>
    <row r="52" spans="1:13" x14ac:dyDescent="0.2">
      <c r="A52" s="96">
        <f>'E. Kosten Erweiterungsmaßnahmen'!A47</f>
        <v>44</v>
      </c>
      <c r="B52" s="93" t="str">
        <f>IF('E. Kosten Erweiterungsmaßnahmen'!B47="","",'E. Kosten Erweiterungsmaßnahmen'!B47)</f>
        <v/>
      </c>
      <c r="C52" s="496"/>
      <c r="D52" s="482"/>
      <c r="E52" s="482"/>
      <c r="F52" s="481" t="s">
        <v>215</v>
      </c>
      <c r="G52" s="180"/>
      <c r="H52" s="180"/>
      <c r="I52" s="304">
        <f>IF(K52="Niederspannung",G52*'C. Parameter'!$C$40,IF(K52="Mittelspannung",G52*'C. Parameter'!$B$40,0))</f>
        <v>0</v>
      </c>
      <c r="J52" s="305">
        <f>IF(K52="Niederspannung",G52*'C. Parameter'!$C$40,0)</f>
        <v>0</v>
      </c>
      <c r="K52" s="278" t="s">
        <v>215</v>
      </c>
      <c r="M52" s="567" t="str">
        <f t="shared" si="1"/>
        <v>bitte wählen bitte wählen</v>
      </c>
    </row>
    <row r="53" spans="1:13" x14ac:dyDescent="0.2">
      <c r="A53" s="96">
        <f>'E. Kosten Erweiterungsmaßnahmen'!A48</f>
        <v>45</v>
      </c>
      <c r="B53" s="93" t="str">
        <f>IF('E. Kosten Erweiterungsmaßnahmen'!B48="","",'E. Kosten Erweiterungsmaßnahmen'!B48)</f>
        <v/>
      </c>
      <c r="C53" s="496"/>
      <c r="D53" s="482"/>
      <c r="E53" s="482"/>
      <c r="F53" s="481" t="s">
        <v>215</v>
      </c>
      <c r="G53" s="180"/>
      <c r="H53" s="180"/>
      <c r="I53" s="304">
        <f>IF(K53="Niederspannung",G53*'C. Parameter'!$C$40,IF(K53="Mittelspannung",G53*'C. Parameter'!$B$40,0))</f>
        <v>0</v>
      </c>
      <c r="J53" s="305">
        <f>IF(K53="Niederspannung",G53*'C. Parameter'!$C$40,0)</f>
        <v>0</v>
      </c>
      <c r="K53" s="278" t="s">
        <v>215</v>
      </c>
      <c r="M53" s="567" t="str">
        <f t="shared" si="1"/>
        <v>bitte wählen bitte wählen</v>
      </c>
    </row>
    <row r="54" spans="1:13" x14ac:dyDescent="0.2">
      <c r="A54" s="96">
        <f>'E. Kosten Erweiterungsmaßnahmen'!A49</f>
        <v>46</v>
      </c>
      <c r="B54" s="93" t="str">
        <f>IF('E. Kosten Erweiterungsmaßnahmen'!B49="","",'E. Kosten Erweiterungsmaßnahmen'!B49)</f>
        <v/>
      </c>
      <c r="C54" s="496"/>
      <c r="D54" s="482"/>
      <c r="E54" s="482"/>
      <c r="F54" s="481" t="s">
        <v>215</v>
      </c>
      <c r="G54" s="180"/>
      <c r="H54" s="180"/>
      <c r="I54" s="304">
        <f>IF(K54="Niederspannung",G54*'C. Parameter'!$C$40,IF(K54="Mittelspannung",G54*'C. Parameter'!$B$40,0))</f>
        <v>0</v>
      </c>
      <c r="J54" s="305">
        <f>IF(K54="Niederspannung",G54*'C. Parameter'!$C$40,0)</f>
        <v>0</v>
      </c>
      <c r="K54" s="278" t="s">
        <v>215</v>
      </c>
      <c r="M54" s="567" t="str">
        <f t="shared" si="1"/>
        <v>bitte wählen bitte wählen</v>
      </c>
    </row>
    <row r="55" spans="1:13" x14ac:dyDescent="0.2">
      <c r="A55" s="96">
        <f>'E. Kosten Erweiterungsmaßnahmen'!A50</f>
        <v>47</v>
      </c>
      <c r="B55" s="93" t="str">
        <f>IF('E. Kosten Erweiterungsmaßnahmen'!B50="","",'E. Kosten Erweiterungsmaßnahmen'!B50)</f>
        <v/>
      </c>
      <c r="C55" s="496"/>
      <c r="D55" s="482"/>
      <c r="E55" s="482"/>
      <c r="F55" s="481" t="s">
        <v>215</v>
      </c>
      <c r="G55" s="180"/>
      <c r="H55" s="180"/>
      <c r="I55" s="304">
        <f>IF(K55="Niederspannung",G55*'C. Parameter'!$C$40,IF(K55="Mittelspannung",G55*'C. Parameter'!$B$40,0))</f>
        <v>0</v>
      </c>
      <c r="J55" s="305">
        <f>IF(K55="Niederspannung",G55*'C. Parameter'!$C$40,0)</f>
        <v>0</v>
      </c>
      <c r="K55" s="278" t="s">
        <v>215</v>
      </c>
      <c r="M55" s="567" t="str">
        <f t="shared" si="1"/>
        <v>bitte wählen bitte wählen</v>
      </c>
    </row>
    <row r="56" spans="1:13" x14ac:dyDescent="0.2">
      <c r="A56" s="96">
        <f>'E. Kosten Erweiterungsmaßnahmen'!A51</f>
        <v>48</v>
      </c>
      <c r="B56" s="93" t="str">
        <f>IF('E. Kosten Erweiterungsmaßnahmen'!B51="","",'E. Kosten Erweiterungsmaßnahmen'!B51)</f>
        <v/>
      </c>
      <c r="C56" s="496"/>
      <c r="D56" s="482"/>
      <c r="E56" s="482"/>
      <c r="F56" s="481" t="s">
        <v>215</v>
      </c>
      <c r="G56" s="180"/>
      <c r="H56" s="180"/>
      <c r="I56" s="304">
        <f>IF(K56="Niederspannung",G56*'C. Parameter'!$C$40,IF(K56="Mittelspannung",G56*'C. Parameter'!$B$40,0))</f>
        <v>0</v>
      </c>
      <c r="J56" s="305">
        <f>IF(K56="Niederspannung",G56*'C. Parameter'!$C$40,0)</f>
        <v>0</v>
      </c>
      <c r="K56" s="278" t="s">
        <v>215</v>
      </c>
      <c r="M56" s="567" t="str">
        <f t="shared" si="1"/>
        <v>bitte wählen bitte wählen</v>
      </c>
    </row>
    <row r="57" spans="1:13" x14ac:dyDescent="0.2">
      <c r="A57" s="96">
        <f>'E. Kosten Erweiterungsmaßnahmen'!A52</f>
        <v>49</v>
      </c>
      <c r="B57" s="93" t="str">
        <f>IF('E. Kosten Erweiterungsmaßnahmen'!B52="","",'E. Kosten Erweiterungsmaßnahmen'!B52)</f>
        <v/>
      </c>
      <c r="C57" s="496"/>
      <c r="D57" s="482"/>
      <c r="E57" s="482"/>
      <c r="F57" s="481" t="s">
        <v>215</v>
      </c>
      <c r="G57" s="180"/>
      <c r="H57" s="180"/>
      <c r="I57" s="304">
        <f>IF(K57="Niederspannung",G57*'C. Parameter'!$C$40,IF(K57="Mittelspannung",G57*'C. Parameter'!$B$40,0))</f>
        <v>0</v>
      </c>
      <c r="J57" s="305">
        <f>IF(K57="Niederspannung",G57*'C. Parameter'!$C$40,0)</f>
        <v>0</v>
      </c>
      <c r="K57" s="278" t="s">
        <v>215</v>
      </c>
      <c r="M57" s="567" t="str">
        <f t="shared" si="1"/>
        <v>bitte wählen bitte wählen</v>
      </c>
    </row>
    <row r="58" spans="1:13" x14ac:dyDescent="0.2">
      <c r="A58" s="96">
        <f>'E. Kosten Erweiterungsmaßnahmen'!A53</f>
        <v>50</v>
      </c>
      <c r="B58" s="93" t="str">
        <f>IF('E. Kosten Erweiterungsmaßnahmen'!B53="","",'E. Kosten Erweiterungsmaßnahmen'!B53)</f>
        <v/>
      </c>
      <c r="C58" s="496"/>
      <c r="D58" s="482"/>
      <c r="E58" s="482"/>
      <c r="F58" s="481" t="s">
        <v>215</v>
      </c>
      <c r="G58" s="180"/>
      <c r="H58" s="180"/>
      <c r="I58" s="304">
        <f>IF(K58="Niederspannung",G58*'C. Parameter'!$C$40,IF(K58="Mittelspannung",G58*'C. Parameter'!$B$40,0))</f>
        <v>0</v>
      </c>
      <c r="J58" s="305">
        <f>IF(K58="Niederspannung",G58*'C. Parameter'!$C$40,0)</f>
        <v>0</v>
      </c>
      <c r="K58" s="278" t="s">
        <v>215</v>
      </c>
      <c r="M58" s="567" t="str">
        <f t="shared" si="1"/>
        <v>bitte wählen bitte wählen</v>
      </c>
    </row>
    <row r="59" spans="1:13" x14ac:dyDescent="0.2">
      <c r="A59" s="96">
        <f>'E. Kosten Erweiterungsmaßnahmen'!A54</f>
        <v>51</v>
      </c>
      <c r="B59" s="93" t="str">
        <f>IF('E. Kosten Erweiterungsmaßnahmen'!B54="","",'E. Kosten Erweiterungsmaßnahmen'!B54)</f>
        <v/>
      </c>
      <c r="C59" s="496"/>
      <c r="D59" s="482"/>
      <c r="E59" s="482"/>
      <c r="F59" s="481" t="s">
        <v>215</v>
      </c>
      <c r="G59" s="180"/>
      <c r="H59" s="180"/>
      <c r="I59" s="304">
        <f>IF(K59="Niederspannung",G59*'C. Parameter'!$C$40,IF(K59="Mittelspannung",G59*'C. Parameter'!$B$40,0))</f>
        <v>0</v>
      </c>
      <c r="J59" s="305">
        <f>IF(K59="Niederspannung",G59*'C. Parameter'!$C$40,0)</f>
        <v>0</v>
      </c>
      <c r="K59" s="278" t="s">
        <v>215</v>
      </c>
      <c r="M59" s="567" t="str">
        <f t="shared" si="1"/>
        <v>bitte wählen bitte wählen</v>
      </c>
    </row>
    <row r="60" spans="1:13" x14ac:dyDescent="0.2">
      <c r="A60" s="96">
        <f>'E. Kosten Erweiterungsmaßnahmen'!A55</f>
        <v>52</v>
      </c>
      <c r="B60" s="93" t="str">
        <f>IF('E. Kosten Erweiterungsmaßnahmen'!B55="","",'E. Kosten Erweiterungsmaßnahmen'!B55)</f>
        <v/>
      </c>
      <c r="C60" s="496"/>
      <c r="D60" s="482"/>
      <c r="E60" s="482"/>
      <c r="F60" s="481" t="s">
        <v>215</v>
      </c>
      <c r="G60" s="180"/>
      <c r="H60" s="180"/>
      <c r="I60" s="304">
        <f>IF(K60="Niederspannung",G60*'C. Parameter'!$C$40,IF(K60="Mittelspannung",G60*'C. Parameter'!$B$40,0))</f>
        <v>0</v>
      </c>
      <c r="J60" s="305">
        <f>IF(K60="Niederspannung",G60*'C. Parameter'!$C$40,0)</f>
        <v>0</v>
      </c>
      <c r="K60" s="278" t="s">
        <v>215</v>
      </c>
      <c r="M60" s="567" t="str">
        <f t="shared" si="1"/>
        <v>bitte wählen bitte wählen</v>
      </c>
    </row>
    <row r="61" spans="1:13" x14ac:dyDescent="0.2">
      <c r="A61" s="96">
        <f>'E. Kosten Erweiterungsmaßnahmen'!A56</f>
        <v>53</v>
      </c>
      <c r="B61" s="93" t="str">
        <f>IF('E. Kosten Erweiterungsmaßnahmen'!B56="","",'E. Kosten Erweiterungsmaßnahmen'!B56)</f>
        <v/>
      </c>
      <c r="C61" s="496"/>
      <c r="D61" s="482"/>
      <c r="E61" s="482"/>
      <c r="F61" s="481" t="s">
        <v>215</v>
      </c>
      <c r="G61" s="180"/>
      <c r="H61" s="180"/>
      <c r="I61" s="304">
        <f>IF(K61="Niederspannung",G61*'C. Parameter'!$C$40,IF(K61="Mittelspannung",G61*'C. Parameter'!$B$40,0))</f>
        <v>0</v>
      </c>
      <c r="J61" s="305">
        <f>IF(K61="Niederspannung",G61*'C. Parameter'!$C$40,0)</f>
        <v>0</v>
      </c>
      <c r="K61" s="278" t="s">
        <v>215</v>
      </c>
      <c r="M61" s="567" t="str">
        <f t="shared" si="1"/>
        <v>bitte wählen bitte wählen</v>
      </c>
    </row>
    <row r="62" spans="1:13" x14ac:dyDescent="0.2">
      <c r="A62" s="96">
        <f>'E. Kosten Erweiterungsmaßnahmen'!A57</f>
        <v>54</v>
      </c>
      <c r="B62" s="93" t="str">
        <f>IF('E. Kosten Erweiterungsmaßnahmen'!B57="","",'E. Kosten Erweiterungsmaßnahmen'!B57)</f>
        <v/>
      </c>
      <c r="C62" s="496"/>
      <c r="D62" s="482"/>
      <c r="E62" s="482"/>
      <c r="F62" s="481" t="s">
        <v>215</v>
      </c>
      <c r="G62" s="180"/>
      <c r="H62" s="180"/>
      <c r="I62" s="304">
        <f>IF(K62="Niederspannung",G62*'C. Parameter'!$C$40,IF(K62="Mittelspannung",G62*'C. Parameter'!$B$40,0))</f>
        <v>0</v>
      </c>
      <c r="J62" s="305">
        <f>IF(K62="Niederspannung",G62*'C. Parameter'!$C$40,0)</f>
        <v>0</v>
      </c>
      <c r="K62" s="278" t="s">
        <v>215</v>
      </c>
      <c r="M62" s="567" t="str">
        <f t="shared" si="1"/>
        <v>bitte wählen bitte wählen</v>
      </c>
    </row>
    <row r="63" spans="1:13" x14ac:dyDescent="0.2">
      <c r="A63" s="96">
        <f>'E. Kosten Erweiterungsmaßnahmen'!A58</f>
        <v>55</v>
      </c>
      <c r="B63" s="93" t="str">
        <f>IF('E. Kosten Erweiterungsmaßnahmen'!B58="","",'E. Kosten Erweiterungsmaßnahmen'!B58)</f>
        <v/>
      </c>
      <c r="C63" s="496"/>
      <c r="D63" s="482"/>
      <c r="E63" s="482"/>
      <c r="F63" s="481" t="s">
        <v>215</v>
      </c>
      <c r="G63" s="180"/>
      <c r="H63" s="180"/>
      <c r="I63" s="304">
        <f>IF(K63="Niederspannung",G63*'C. Parameter'!$C$40,IF(K63="Mittelspannung",G63*'C. Parameter'!$B$40,0))</f>
        <v>0</v>
      </c>
      <c r="J63" s="305">
        <f>IF(K63="Niederspannung",G63*'C. Parameter'!$C$40,0)</f>
        <v>0</v>
      </c>
      <c r="K63" s="278" t="s">
        <v>215</v>
      </c>
      <c r="M63" s="567" t="str">
        <f t="shared" si="1"/>
        <v>bitte wählen bitte wählen</v>
      </c>
    </row>
    <row r="64" spans="1:13" x14ac:dyDescent="0.2">
      <c r="A64" s="96">
        <f>'E. Kosten Erweiterungsmaßnahmen'!A59</f>
        <v>56</v>
      </c>
      <c r="B64" s="93" t="str">
        <f>IF('E. Kosten Erweiterungsmaßnahmen'!B59="","",'E. Kosten Erweiterungsmaßnahmen'!B59)</f>
        <v/>
      </c>
      <c r="C64" s="496"/>
      <c r="D64" s="482"/>
      <c r="E64" s="482"/>
      <c r="F64" s="481" t="s">
        <v>215</v>
      </c>
      <c r="G64" s="180"/>
      <c r="H64" s="180"/>
      <c r="I64" s="304">
        <f>IF(K64="Niederspannung",G64*'C. Parameter'!$C$40,IF(K64="Mittelspannung",G64*'C. Parameter'!$B$40,0))</f>
        <v>0</v>
      </c>
      <c r="J64" s="305">
        <f>IF(K64="Niederspannung",G64*'C. Parameter'!$C$40,0)</f>
        <v>0</v>
      </c>
      <c r="K64" s="278" t="s">
        <v>215</v>
      </c>
      <c r="M64" s="567" t="str">
        <f t="shared" si="1"/>
        <v>bitte wählen bitte wählen</v>
      </c>
    </row>
    <row r="65" spans="1:13" x14ac:dyDescent="0.2">
      <c r="A65" s="96">
        <f>'E. Kosten Erweiterungsmaßnahmen'!A60</f>
        <v>57</v>
      </c>
      <c r="B65" s="93" t="str">
        <f>IF('E. Kosten Erweiterungsmaßnahmen'!B60="","",'E. Kosten Erweiterungsmaßnahmen'!B60)</f>
        <v/>
      </c>
      <c r="C65" s="496"/>
      <c r="D65" s="482"/>
      <c r="E65" s="482"/>
      <c r="F65" s="481" t="s">
        <v>215</v>
      </c>
      <c r="G65" s="180"/>
      <c r="H65" s="180"/>
      <c r="I65" s="304">
        <f>IF(K65="Niederspannung",G65*'C. Parameter'!$C$40,IF(K65="Mittelspannung",G65*'C. Parameter'!$B$40,0))</f>
        <v>0</v>
      </c>
      <c r="J65" s="305">
        <f>IF(K65="Niederspannung",G65*'C. Parameter'!$C$40,0)</f>
        <v>0</v>
      </c>
      <c r="K65" s="278" t="s">
        <v>215</v>
      </c>
      <c r="M65" s="567" t="str">
        <f t="shared" si="1"/>
        <v>bitte wählen bitte wählen</v>
      </c>
    </row>
    <row r="66" spans="1:13" x14ac:dyDescent="0.2">
      <c r="A66" s="96">
        <f>'E. Kosten Erweiterungsmaßnahmen'!A61</f>
        <v>58</v>
      </c>
      <c r="B66" s="93" t="str">
        <f>IF('E. Kosten Erweiterungsmaßnahmen'!B61="","",'E. Kosten Erweiterungsmaßnahmen'!B61)</f>
        <v/>
      </c>
      <c r="C66" s="496"/>
      <c r="D66" s="482"/>
      <c r="E66" s="482"/>
      <c r="F66" s="481" t="s">
        <v>215</v>
      </c>
      <c r="G66" s="180"/>
      <c r="H66" s="180"/>
      <c r="I66" s="304">
        <f>IF(K66="Niederspannung",G66*'C. Parameter'!$C$40,IF(K66="Mittelspannung",G66*'C. Parameter'!$B$40,0))</f>
        <v>0</v>
      </c>
      <c r="J66" s="305">
        <f>IF(K66="Niederspannung",G66*'C. Parameter'!$C$40,0)</f>
        <v>0</v>
      </c>
      <c r="K66" s="278" t="s">
        <v>215</v>
      </c>
      <c r="M66" s="567" t="str">
        <f t="shared" si="1"/>
        <v>bitte wählen bitte wählen</v>
      </c>
    </row>
    <row r="67" spans="1:13" x14ac:dyDescent="0.2">
      <c r="A67" s="96">
        <f>'E. Kosten Erweiterungsmaßnahmen'!A62</f>
        <v>59</v>
      </c>
      <c r="B67" s="93" t="str">
        <f>IF('E. Kosten Erweiterungsmaßnahmen'!B62="","",'E. Kosten Erweiterungsmaßnahmen'!B62)</f>
        <v/>
      </c>
      <c r="C67" s="496"/>
      <c r="D67" s="482"/>
      <c r="E67" s="482"/>
      <c r="F67" s="481" t="s">
        <v>215</v>
      </c>
      <c r="G67" s="180"/>
      <c r="H67" s="180"/>
      <c r="I67" s="304">
        <f>IF(K67="Niederspannung",G67*'C. Parameter'!$C$40,IF(K67="Mittelspannung",G67*'C. Parameter'!$B$40,0))</f>
        <v>0</v>
      </c>
      <c r="J67" s="305">
        <f>IF(K67="Niederspannung",G67*'C. Parameter'!$C$40,0)</f>
        <v>0</v>
      </c>
      <c r="K67" s="278" t="s">
        <v>215</v>
      </c>
      <c r="M67" s="567" t="str">
        <f t="shared" si="1"/>
        <v>bitte wählen bitte wählen</v>
      </c>
    </row>
    <row r="68" spans="1:13" x14ac:dyDescent="0.2">
      <c r="A68" s="96">
        <f>'E. Kosten Erweiterungsmaßnahmen'!A63</f>
        <v>60</v>
      </c>
      <c r="B68" s="93" t="str">
        <f>IF('E. Kosten Erweiterungsmaßnahmen'!B63="","",'E. Kosten Erweiterungsmaßnahmen'!B63)</f>
        <v/>
      </c>
      <c r="C68" s="496"/>
      <c r="D68" s="482"/>
      <c r="E68" s="482"/>
      <c r="F68" s="481" t="s">
        <v>215</v>
      </c>
      <c r="G68" s="180"/>
      <c r="H68" s="180"/>
      <c r="I68" s="304">
        <f>IF(K68="Niederspannung",G68*'C. Parameter'!$C$40,IF(K68="Mittelspannung",G68*'C. Parameter'!$B$40,0))</f>
        <v>0</v>
      </c>
      <c r="J68" s="305">
        <f>IF(K68="Niederspannung",G68*'C. Parameter'!$C$40,0)</f>
        <v>0</v>
      </c>
      <c r="K68" s="278" t="s">
        <v>215</v>
      </c>
      <c r="M68" s="567" t="str">
        <f t="shared" si="1"/>
        <v>bitte wählen bitte wählen</v>
      </c>
    </row>
    <row r="69" spans="1:13" x14ac:dyDescent="0.2">
      <c r="A69" s="96">
        <f>'E. Kosten Erweiterungsmaßnahmen'!A66</f>
        <v>63</v>
      </c>
      <c r="B69" s="93" t="str">
        <f>IF('E. Kosten Erweiterungsmaßnahmen'!B64="","",'E. Kosten Erweiterungsmaßnahmen'!B64)</f>
        <v/>
      </c>
      <c r="C69" s="496"/>
      <c r="D69" s="482"/>
      <c r="E69" s="482"/>
      <c r="F69" s="481" t="s">
        <v>215</v>
      </c>
      <c r="G69" s="180"/>
      <c r="H69" s="180"/>
      <c r="I69" s="304">
        <f>IF(K69="Niederspannung",G69*'C. Parameter'!$C$40,IF(K69="Mittelspannung",G69*'C. Parameter'!$B$40,0))</f>
        <v>0</v>
      </c>
      <c r="J69" s="305">
        <f>IF(K69="Niederspannung",G69*'C. Parameter'!$C$40,0)</f>
        <v>0</v>
      </c>
      <c r="K69" s="278" t="s">
        <v>215</v>
      </c>
      <c r="M69" s="567" t="str">
        <f t="shared" si="1"/>
        <v>bitte wählen bitte wählen</v>
      </c>
    </row>
    <row r="70" spans="1:13" x14ac:dyDescent="0.2">
      <c r="A70" s="96">
        <f>'E. Kosten Erweiterungsmaßnahmen'!A67</f>
        <v>64</v>
      </c>
      <c r="B70" s="93" t="str">
        <f>IF('E. Kosten Erweiterungsmaßnahmen'!B65="","",'E. Kosten Erweiterungsmaßnahmen'!B65)</f>
        <v/>
      </c>
      <c r="C70" s="496"/>
      <c r="D70" s="482"/>
      <c r="E70" s="482"/>
      <c r="F70" s="481" t="s">
        <v>215</v>
      </c>
      <c r="G70" s="180"/>
      <c r="H70" s="180"/>
      <c r="I70" s="304">
        <f>IF(K70="Niederspannung",G70*'C. Parameter'!$C$40,IF(K70="Mittelspannung",G70*'C. Parameter'!$B$40,0))</f>
        <v>0</v>
      </c>
      <c r="J70" s="305">
        <f>IF(K70="Niederspannung",G70*'C. Parameter'!$C$40,0)</f>
        <v>0</v>
      </c>
      <c r="K70" s="278" t="s">
        <v>215</v>
      </c>
      <c r="M70" s="567" t="str">
        <f t="shared" si="1"/>
        <v>bitte wählen bitte wählen</v>
      </c>
    </row>
    <row r="71" spans="1:13" x14ac:dyDescent="0.2">
      <c r="A71" s="96">
        <f>'E. Kosten Erweiterungsmaßnahmen'!A68</f>
        <v>65</v>
      </c>
      <c r="B71" s="93" t="str">
        <f>IF('E. Kosten Erweiterungsmaßnahmen'!B66="","",'E. Kosten Erweiterungsmaßnahmen'!B66)</f>
        <v/>
      </c>
      <c r="C71" s="496"/>
      <c r="D71" s="482"/>
      <c r="E71" s="482"/>
      <c r="F71" s="481" t="s">
        <v>215</v>
      </c>
      <c r="G71" s="180"/>
      <c r="H71" s="180"/>
      <c r="I71" s="304">
        <f>IF(K71="Niederspannung",G71*'C. Parameter'!$C$40,IF(K71="Mittelspannung",G71*'C. Parameter'!$B$40,0))</f>
        <v>0</v>
      </c>
      <c r="J71" s="305">
        <f>IF(K71="Niederspannung",G71*'C. Parameter'!$C$40,0)</f>
        <v>0</v>
      </c>
      <c r="K71" s="278" t="s">
        <v>215</v>
      </c>
      <c r="M71" s="567" t="str">
        <f t="shared" si="1"/>
        <v>bitte wählen bitte wählen</v>
      </c>
    </row>
    <row r="72" spans="1:13" x14ac:dyDescent="0.2">
      <c r="A72" s="96">
        <f>'E. Kosten Erweiterungsmaßnahmen'!A69</f>
        <v>66</v>
      </c>
      <c r="B72" s="93" t="str">
        <f>IF('E. Kosten Erweiterungsmaßnahmen'!B67="","",'E. Kosten Erweiterungsmaßnahmen'!B67)</f>
        <v/>
      </c>
      <c r="C72" s="496"/>
      <c r="D72" s="482"/>
      <c r="E72" s="482"/>
      <c r="F72" s="481" t="s">
        <v>215</v>
      </c>
      <c r="G72" s="180"/>
      <c r="H72" s="180"/>
      <c r="I72" s="304">
        <f>IF(K72="Niederspannung",G72*'C. Parameter'!$C$40,IF(K72="Mittelspannung",G72*'C. Parameter'!$B$40,0))</f>
        <v>0</v>
      </c>
      <c r="J72" s="305">
        <f>IF(K72="Niederspannung",G72*'C. Parameter'!$C$40,0)</f>
        <v>0</v>
      </c>
      <c r="K72" s="278" t="s">
        <v>215</v>
      </c>
      <c r="M72" s="567" t="str">
        <f t="shared" si="1"/>
        <v>bitte wählen bitte wählen</v>
      </c>
    </row>
    <row r="73" spans="1:13" x14ac:dyDescent="0.2">
      <c r="A73" s="96">
        <f>'E. Kosten Erweiterungsmaßnahmen'!A70</f>
        <v>67</v>
      </c>
      <c r="B73" s="93" t="str">
        <f>IF('E. Kosten Erweiterungsmaßnahmen'!B68="","",'E. Kosten Erweiterungsmaßnahmen'!B68)</f>
        <v/>
      </c>
      <c r="C73" s="496"/>
      <c r="D73" s="482"/>
      <c r="E73" s="482"/>
      <c r="F73" s="481" t="s">
        <v>215</v>
      </c>
      <c r="G73" s="180"/>
      <c r="H73" s="180"/>
      <c r="I73" s="304">
        <f>IF(K73="Niederspannung",G73*'C. Parameter'!$C$40,IF(K73="Mittelspannung",G73*'C. Parameter'!$B$40,0))</f>
        <v>0</v>
      </c>
      <c r="J73" s="305">
        <f>IF(K73="Niederspannung",G73*'C. Parameter'!$C$40,0)</f>
        <v>0</v>
      </c>
      <c r="K73" s="278" t="s">
        <v>215</v>
      </c>
      <c r="M73" s="567" t="str">
        <f t="shared" si="1"/>
        <v>bitte wählen bitte wählen</v>
      </c>
    </row>
    <row r="74" spans="1:13" x14ac:dyDescent="0.2">
      <c r="A74" s="96">
        <f>'E. Kosten Erweiterungsmaßnahmen'!A71</f>
        <v>68</v>
      </c>
      <c r="B74" s="93" t="str">
        <f>IF('E. Kosten Erweiterungsmaßnahmen'!B69="","",'E. Kosten Erweiterungsmaßnahmen'!B69)</f>
        <v/>
      </c>
      <c r="C74" s="496"/>
      <c r="D74" s="482"/>
      <c r="E74" s="482"/>
      <c r="F74" s="481" t="s">
        <v>215</v>
      </c>
      <c r="G74" s="180"/>
      <c r="H74" s="180"/>
      <c r="I74" s="304">
        <f>IF(K74="Niederspannung",G74*'C. Parameter'!$C$40,IF(K74="Mittelspannung",G74*'C. Parameter'!$B$40,0))</f>
        <v>0</v>
      </c>
      <c r="J74" s="305">
        <f>IF(K74="Niederspannung",G74*'C. Parameter'!$C$40,0)</f>
        <v>0</v>
      </c>
      <c r="K74" s="278" t="s">
        <v>215</v>
      </c>
      <c r="M74" s="567" t="str">
        <f t="shared" ref="M74:M76" si="2">CONCATENATE(F74," ",K74)</f>
        <v>bitte wählen bitte wählen</v>
      </c>
    </row>
    <row r="75" spans="1:13" x14ac:dyDescent="0.2">
      <c r="A75" s="96">
        <f>'E. Kosten Erweiterungsmaßnahmen'!A72</f>
        <v>69</v>
      </c>
      <c r="B75" s="93" t="str">
        <f>IF('E. Kosten Erweiterungsmaßnahmen'!B70="","",'E. Kosten Erweiterungsmaßnahmen'!B70)</f>
        <v/>
      </c>
      <c r="C75" s="496"/>
      <c r="D75" s="482"/>
      <c r="E75" s="482"/>
      <c r="F75" s="481" t="s">
        <v>215</v>
      </c>
      <c r="G75" s="180"/>
      <c r="H75" s="180"/>
      <c r="I75" s="304">
        <f>IF(K75="Niederspannung",G75*'C. Parameter'!$C$40,IF(K75="Mittelspannung",G75*'C. Parameter'!$B$40,0))</f>
        <v>0</v>
      </c>
      <c r="J75" s="305">
        <f>IF(K75="Niederspannung",G75*'C. Parameter'!$C$40,0)</f>
        <v>0</v>
      </c>
      <c r="K75" s="278" t="s">
        <v>215</v>
      </c>
      <c r="M75" s="567" t="str">
        <f t="shared" si="2"/>
        <v>bitte wählen bitte wählen</v>
      </c>
    </row>
    <row r="76" spans="1:13" ht="13.5" thickBot="1" x14ac:dyDescent="0.25">
      <c r="A76" s="140">
        <f>'E. Kosten Erweiterungsmaßnahmen'!A73</f>
        <v>70</v>
      </c>
      <c r="B76" s="141" t="str">
        <f>IF('E. Kosten Erweiterungsmaßnahmen'!B71="","",'E. Kosten Erweiterungsmaßnahmen'!B71)</f>
        <v/>
      </c>
      <c r="C76" s="497"/>
      <c r="D76" s="483"/>
      <c r="E76" s="483"/>
      <c r="F76" s="481" t="s">
        <v>215</v>
      </c>
      <c r="G76" s="306"/>
      <c r="H76" s="306"/>
      <c r="I76" s="304">
        <f>IF(K76="Niederspannung",G76*'C. Parameter'!$C$40,IF(K76="Mittelspannung",G76*'C. Parameter'!$B$40,0))</f>
        <v>0</v>
      </c>
      <c r="J76" s="307">
        <f>IF(K76="Niederspannung",G76*'C. Parameter'!$C$40,0)</f>
        <v>0</v>
      </c>
      <c r="K76" s="315" t="s">
        <v>215</v>
      </c>
      <c r="M76" s="567" t="str">
        <f t="shared" si="2"/>
        <v>bitte wählen bitte wählen</v>
      </c>
    </row>
    <row r="77" spans="1:13" s="308" customFormat="1" x14ac:dyDescent="0.2">
      <c r="A77" s="316" t="s">
        <v>82</v>
      </c>
      <c r="B77" s="317"/>
      <c r="C77" s="498">
        <f>SUMIF($K6:$K76,"Hochspannung",C6:C76)</f>
        <v>0</v>
      </c>
      <c r="D77" s="484">
        <f>SUMIF($K6:$K76,"Hochspannung",D6:D76)</f>
        <v>0</v>
      </c>
      <c r="E77" s="484">
        <f>SUMIF($K6:$K76,"Hochspannung",E6:E76)</f>
        <v>0</v>
      </c>
      <c r="F77" s="484">
        <f>SUMIF($M6:$M76,"Nein Hochspannung",E6:E76)</f>
        <v>0</v>
      </c>
      <c r="G77" s="624"/>
      <c r="H77" s="625"/>
      <c r="I77" s="625"/>
      <c r="J77" s="625"/>
      <c r="K77" s="626"/>
    </row>
    <row r="78" spans="1:13" s="308" customFormat="1" x14ac:dyDescent="0.2">
      <c r="A78" s="318" t="s">
        <v>83</v>
      </c>
      <c r="B78" s="314"/>
      <c r="C78" s="499">
        <f>SUMIF($K6:$K76,"Mittelspannung",C6:C76)</f>
        <v>0</v>
      </c>
      <c r="D78" s="485">
        <f>SUMIF($K6:$K76,"Mittelspannung",D6:D76)</f>
        <v>0</v>
      </c>
      <c r="E78" s="485">
        <f>SUMIF($K6:$K76,"Mittelspannung",E6:E76)</f>
        <v>0</v>
      </c>
      <c r="F78" s="485">
        <f>SUMIF($M6:$M76,"Nein Mittelspannung",E6:E76)</f>
        <v>0</v>
      </c>
      <c r="G78" s="627"/>
      <c r="H78" s="628"/>
      <c r="I78" s="628"/>
      <c r="J78" s="628"/>
      <c r="K78" s="629"/>
    </row>
    <row r="79" spans="1:13" s="308" customFormat="1" ht="13.5" thickBot="1" x14ac:dyDescent="0.25">
      <c r="A79" s="319" t="s">
        <v>84</v>
      </c>
      <c r="B79" s="320"/>
      <c r="C79" s="500">
        <f>SUMIF($K6:$K76,"Niederspannung",C6:C76)</f>
        <v>0</v>
      </c>
      <c r="D79" s="486">
        <f>SUMIF($K6:$K76,"Niederspannung",D6:D76)</f>
        <v>0</v>
      </c>
      <c r="E79" s="486">
        <f>SUMIF($K6:$K76,"Niederspannung",E6:E76)</f>
        <v>0</v>
      </c>
      <c r="F79" s="486">
        <f>SUMIF($M6:$M76,"Nein Niederspannung",E6:E76)</f>
        <v>0</v>
      </c>
      <c r="G79" s="627"/>
      <c r="H79" s="628"/>
      <c r="I79" s="628"/>
      <c r="J79" s="628"/>
      <c r="K79" s="629"/>
    </row>
    <row r="80" spans="1:13" s="308" customFormat="1" ht="13.5" thickBot="1" x14ac:dyDescent="0.25">
      <c r="A80" s="313" t="s">
        <v>291</v>
      </c>
      <c r="B80" s="321"/>
      <c r="C80" s="501">
        <f t="shared" ref="C80:H80" si="3">SUM(C6:C76)</f>
        <v>0</v>
      </c>
      <c r="D80" s="487">
        <f t="shared" si="3"/>
        <v>0</v>
      </c>
      <c r="E80" s="310">
        <f t="shared" si="3"/>
        <v>0</v>
      </c>
      <c r="F80" s="486">
        <f>SUM(F77:F79)</f>
        <v>0</v>
      </c>
      <c r="G80" s="309">
        <f t="shared" si="3"/>
        <v>0</v>
      </c>
      <c r="H80" s="311">
        <f t="shared" si="3"/>
        <v>0</v>
      </c>
      <c r="I80" s="311">
        <f>SUM(I6:I76)</f>
        <v>0</v>
      </c>
      <c r="J80" s="311">
        <f>SUM(J6:J76)</f>
        <v>0</v>
      </c>
      <c r="K80" s="312"/>
    </row>
  </sheetData>
  <mergeCells count="6">
    <mergeCell ref="G77:K79"/>
    <mergeCell ref="A6:B6"/>
    <mergeCell ref="I6:I8"/>
    <mergeCell ref="J6:J8"/>
    <mergeCell ref="A7:B7"/>
    <mergeCell ref="A8:B8"/>
  </mergeCells>
  <phoneticPr fontId="7" type="noConversion"/>
  <dataValidations count="2">
    <dataValidation type="list" allowBlank="1" showInputMessage="1" showErrorMessage="1" sqref="K9:K76">
      <formula1>"bitte wählen, Hochspannung, Mittelspannung, Niederspannung"</formula1>
    </dataValidation>
    <dataValidation type="list" allowBlank="1" showInputMessage="1" showErrorMessage="1" sqref="F9:F76">
      <formula1>"bitte wählen,Ja,Nein"</formula1>
    </dataValidation>
  </dataValidations>
  <pageMargins left="0.39370078740157483" right="0.39370078740157483" top="0.39370078740157483" bottom="0.39370078740157483" header="0.39370078740157483" footer="0.39370078740157483"/>
  <pageSetup paperSize="9" scale="48" fitToHeight="0" orientation="landscape" r:id="rId1"/>
  <headerFooter alignWithMargins="0">
    <oddFooter>&amp;L&amp;D&amp;C&amp;P/&amp;N&amp;R&amp;A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view="pageBreakPreview" zoomScale="120" zoomScaleNormal="110" zoomScaleSheetLayoutView="120" workbookViewId="0">
      <selection activeCell="E3" sqref="E3"/>
    </sheetView>
  </sheetViews>
  <sheetFormatPr baseColWidth="10" defaultRowHeight="12.75" x14ac:dyDescent="0.2"/>
  <cols>
    <col min="1" max="1" width="2.7109375" style="215" customWidth="1"/>
    <col min="2" max="2" width="100.7109375" style="218" customWidth="1"/>
    <col min="3" max="3" width="5.7109375" style="215" customWidth="1"/>
    <col min="4" max="4" width="5.7109375" style="252" customWidth="1"/>
    <col min="5" max="5" width="20.7109375" style="216" customWidth="1"/>
    <col min="6" max="6" width="5.7109375" style="252" customWidth="1"/>
    <col min="7" max="16384" width="11.42578125" style="215"/>
  </cols>
  <sheetData>
    <row r="1" spans="1:6" ht="19.5" x14ac:dyDescent="0.2">
      <c r="A1" s="363" t="s">
        <v>73</v>
      </c>
    </row>
    <row r="2" spans="1:6" x14ac:dyDescent="0.2">
      <c r="A2" s="218"/>
    </row>
    <row r="3" spans="1:6" ht="18" customHeight="1" x14ac:dyDescent="0.2">
      <c r="A3" s="581" t="s">
        <v>269</v>
      </c>
      <c r="D3" s="252" t="s">
        <v>66</v>
      </c>
      <c r="E3" s="253"/>
    </row>
    <row r="4" spans="1:6" ht="30.75" customHeight="1" x14ac:dyDescent="0.2">
      <c r="A4" s="640" t="s">
        <v>270</v>
      </c>
      <c r="B4" s="641"/>
      <c r="E4" s="253"/>
    </row>
    <row r="5" spans="1:6" x14ac:dyDescent="0.2">
      <c r="E5" s="254"/>
    </row>
    <row r="6" spans="1:6" x14ac:dyDescent="0.2">
      <c r="A6" s="581" t="s">
        <v>271</v>
      </c>
      <c r="D6" s="580" t="s">
        <v>268</v>
      </c>
      <c r="E6" s="253"/>
      <c r="F6" s="252" t="s">
        <v>67</v>
      </c>
    </row>
    <row r="7" spans="1:6" x14ac:dyDescent="0.2">
      <c r="E7" s="254"/>
    </row>
    <row r="8" spans="1:6" ht="15.75" x14ac:dyDescent="0.2">
      <c r="A8" s="218" t="s">
        <v>72</v>
      </c>
      <c r="D8" s="252" t="s">
        <v>238</v>
      </c>
      <c r="E8" s="255"/>
    </row>
    <row r="9" spans="1:6" x14ac:dyDescent="0.2">
      <c r="A9" s="218"/>
      <c r="E9" s="254"/>
    </row>
    <row r="10" spans="1:6" s="211" customFormat="1" ht="13.5" thickBot="1" x14ac:dyDescent="0.25">
      <c r="A10" s="210" t="s">
        <v>68</v>
      </c>
      <c r="D10" s="256" t="s">
        <v>69</v>
      </c>
      <c r="E10" s="257">
        <f>ROUND(IF(E8&lt;=0,E4-E6,(E4-E6)*E8),2)</f>
        <v>0</v>
      </c>
      <c r="F10" s="258"/>
    </row>
    <row r="11" spans="1:6" ht="13.5" thickTop="1" x14ac:dyDescent="0.2">
      <c r="A11" s="218"/>
      <c r="E11" s="254"/>
    </row>
    <row r="12" spans="1:6" x14ac:dyDescent="0.2">
      <c r="A12" s="218"/>
      <c r="E12" s="254"/>
    </row>
    <row r="13" spans="1:6" x14ac:dyDescent="0.2">
      <c r="A13" s="218"/>
      <c r="E13" s="254"/>
    </row>
    <row r="14" spans="1:6" ht="15.75" x14ac:dyDescent="0.2">
      <c r="A14" s="218" t="s">
        <v>254</v>
      </c>
      <c r="E14" s="412">
        <f>'E1. Kosten; Zusammenfassung'!C74</f>
        <v>0</v>
      </c>
    </row>
    <row r="15" spans="1:6" x14ac:dyDescent="0.2">
      <c r="A15" s="218"/>
      <c r="E15" s="259"/>
    </row>
    <row r="16" spans="1:6" ht="15.75" x14ac:dyDescent="0.3">
      <c r="A16" s="248" t="s">
        <v>255</v>
      </c>
      <c r="D16" s="252" t="s">
        <v>153</v>
      </c>
      <c r="E16" s="412">
        <f>IF('A. Allgemeine Informationen'!B12="vereinfachtes Verfahren",'H. Erheblichkeit'!E14*0.45,'E1. Kosten; Zusammenfassung'!F74)</f>
        <v>0</v>
      </c>
      <c r="F16" s="218" t="str">
        <f>IF('A. Allgemeine Informationen'!B12="vereinfachtes Verfahren","1)","")</f>
        <v/>
      </c>
    </row>
    <row r="17" spans="1:6" x14ac:dyDescent="0.2">
      <c r="A17" s="248"/>
      <c r="E17" s="254"/>
    </row>
    <row r="18" spans="1:6" ht="13.5" thickBot="1" x14ac:dyDescent="0.25">
      <c r="A18" s="249" t="s">
        <v>70</v>
      </c>
      <c r="D18" s="256" t="s">
        <v>69</v>
      </c>
      <c r="E18" s="260">
        <f>E14-E16</f>
        <v>0</v>
      </c>
    </row>
    <row r="19" spans="1:6" ht="13.5" thickTop="1" x14ac:dyDescent="0.2">
      <c r="A19" s="250"/>
    </row>
    <row r="20" spans="1:6" ht="13.5" thickBot="1" x14ac:dyDescent="0.25">
      <c r="A20" s="249" t="s">
        <v>71</v>
      </c>
      <c r="D20" s="261"/>
      <c r="E20" s="262">
        <f>IF(E10=0,0,ROUND(E18/E10,6))</f>
        <v>0</v>
      </c>
    </row>
    <row r="21" spans="1:6" ht="13.5" thickTop="1" x14ac:dyDescent="0.2">
      <c r="A21" s="249"/>
      <c r="E21" s="263"/>
    </row>
    <row r="22" spans="1:6" x14ac:dyDescent="0.2">
      <c r="A22" s="249"/>
      <c r="E22" s="263"/>
    </row>
    <row r="23" spans="1:6" x14ac:dyDescent="0.2">
      <c r="A23" s="218"/>
    </row>
    <row r="24" spans="1:6" s="211" customFormat="1" x14ac:dyDescent="0.2">
      <c r="A24" s="210" t="s">
        <v>239</v>
      </c>
      <c r="D24" s="258"/>
      <c r="E24" s="266" t="str">
        <f>IF(E20&gt;=0.005,"Ja",IF('C. Parameter'!N50="Ja","Ja","Nein"))</f>
        <v>Nein</v>
      </c>
      <c r="F24" s="258"/>
    </row>
    <row r="25" spans="1:6" s="211" customFormat="1" ht="15" customHeight="1" x14ac:dyDescent="0.2">
      <c r="A25" s="210"/>
      <c r="D25" s="258"/>
      <c r="E25" s="264"/>
      <c r="F25" s="258"/>
    </row>
    <row r="26" spans="1:6" s="211" customFormat="1" ht="15" customHeight="1" x14ac:dyDescent="0.2">
      <c r="A26" s="210"/>
      <c r="D26" s="258"/>
      <c r="E26" s="264"/>
      <c r="F26" s="258"/>
    </row>
    <row r="27" spans="1:6" s="211" customFormat="1" ht="15" customHeight="1" x14ac:dyDescent="0.2">
      <c r="A27" s="210"/>
      <c r="D27" s="258"/>
      <c r="E27" s="264"/>
      <c r="F27" s="258"/>
    </row>
    <row r="28" spans="1:6" s="251" customFormat="1" ht="30" customHeight="1" x14ac:dyDescent="0.2">
      <c r="A28" s="251" t="str">
        <f>IF('A. Allgemeine Informationen'!B12="vereinfachtes Verfahren","1)","")</f>
        <v/>
      </c>
      <c r="B28" s="639" t="str">
        <f>IF('A. Allgemeine Informationen'!B12="vereinfachtes Verfahren","Gemäß § 24 Abs. 2 Satz 3 ARegV gelten 45 Prozent der jährlichen Kosten nach StromNEV als dauerhaft nicht beeinflussbare Kostenanteile nach § 11 Abs. 2 ARegV.","")</f>
        <v/>
      </c>
      <c r="C28" s="639"/>
      <c r="D28" s="639"/>
      <c r="E28" s="639"/>
      <c r="F28" s="265"/>
    </row>
  </sheetData>
  <mergeCells count="2">
    <mergeCell ref="B28:E28"/>
    <mergeCell ref="A4:B4"/>
  </mergeCells>
  <phoneticPr fontId="7" type="noConversion"/>
  <printOptions horizontalCentered="1"/>
  <pageMargins left="0.39370078740157483" right="0.39370078740157483" top="0.39370078740157483" bottom="0.39370078740157483" header="0.19685039370078741" footer="0.19685039370078741"/>
  <pageSetup paperSize="9" orientation="landscape" r:id="rId1"/>
  <headerFooter alignWithMargins="0">
    <oddFooter>&amp;L&amp;D&amp;R&amp;A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A. Allgemeine Informationen</vt:lpstr>
      <vt:lpstr>B. Netzübergang</vt:lpstr>
      <vt:lpstr>C. Parameter</vt:lpstr>
      <vt:lpstr>D. Gewerbesteuer&amp;Mischzinssatz</vt:lpstr>
      <vt:lpstr>E. Kosten Erweiterungsmaßnahmen</vt:lpstr>
      <vt:lpstr>E1. Kosten; Zusammenfassung</vt:lpstr>
      <vt:lpstr>F. Aufstellung AHHK</vt:lpstr>
      <vt:lpstr>G. Parameteränderung</vt:lpstr>
      <vt:lpstr>H. Erheblichkeit</vt:lpstr>
      <vt:lpstr>I. Beantragter Erweiterungsf.</vt:lpstr>
      <vt:lpstr>J. Definitionen</vt:lpstr>
      <vt:lpstr>Anlagengruppen</vt:lpstr>
      <vt:lpstr>Anlagengruppen</vt:lpstr>
      <vt:lpstr>bitte_wählen</vt:lpstr>
      <vt:lpstr>'A. Allgemeine Informationen'!Druckbereich</vt:lpstr>
      <vt:lpstr>'B. Netzübergang'!Druckbereich</vt:lpstr>
      <vt:lpstr>'E. Kosten Erweiterungsmaßnahmen'!Druckbereich</vt:lpstr>
      <vt:lpstr>'G. Parameteränderung'!Druckbereich</vt:lpstr>
      <vt:lpstr>'H. Erheblichkeit'!Druckbereich</vt:lpstr>
      <vt:lpstr>'B. Netzübergang'!Drucktitel</vt:lpstr>
      <vt:lpstr>'E. Kosten Erweiterungsmaßnahmen'!Drucktitel</vt:lpstr>
      <vt:lpstr>'E1. Kosten; Zusammenfassung'!Drucktitel</vt:lpstr>
      <vt:lpstr>'F. Aufstellung AHHK'!Drucktitel</vt:lpstr>
      <vt:lpstr>'G. Parameteränderung'!Drucktitel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ksm</cp:lastModifiedBy>
  <cp:lastPrinted>2016-03-09T17:37:17Z</cp:lastPrinted>
  <dcterms:created xsi:type="dcterms:W3CDTF">2008-06-25T10:46:56Z</dcterms:created>
  <dcterms:modified xsi:type="dcterms:W3CDTF">2017-05-31T11:43:31Z</dcterms:modified>
</cp:coreProperties>
</file>