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Benutzer\Maier\"/>
    </mc:Choice>
  </mc:AlternateContent>
  <bookViews>
    <workbookView xWindow="360" yWindow="300" windowWidth="14940" windowHeight="7875"/>
  </bookViews>
  <sheets>
    <sheet name="Stammdaten_Kostenanteile" sheetId="32" r:id="rId1"/>
    <sheet name="Anpassung 2018" sheetId="23" r:id="rId2"/>
    <sheet name="Anpassung 2019" sheetId="27" r:id="rId3"/>
    <sheet name="Anpassung 2020" sheetId="28" r:id="rId4"/>
    <sheet name="Anpassung 2021" sheetId="29" r:id="rId5"/>
    <sheet name="Anpassung 2022" sheetId="30" r:id="rId6"/>
    <sheet name="Erlösobergrenzen" sheetId="25" r:id="rId7"/>
  </sheets>
  <definedNames>
    <definedName name="_Order1" hidden="1">255</definedName>
    <definedName name="_Order2" hidden="1">255</definedName>
    <definedName name="_r"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ccc" localSheetId="0" hidden="1">{#N/A,#N/A,TRUE,"Hauptabschlußübersicht";#N/A,#N/A,TRUE,"Bilanz -Einzel-";#N/A,#N/A,TRUE,"Bilanz";#N/A,#N/A,TRUE,"GUV -Einzel-";#N/A,#N/A,TRUE,"GUV"}</definedName>
    <definedName name="ccc" hidden="1">{#N/A,#N/A,TRUE,"Hauptabschlußübersicht";#N/A,#N/A,TRUE,"Bilanz -Einzel-";#N/A,#N/A,TRUE,"Bilanz";#N/A,#N/A,TRUE,"GUV -Einzel-";#N/A,#N/A,TRUE,"GUV"}</definedName>
    <definedName name="Differenzbetrag" localSheetId="0" hidden="1">{#N/A,#N/A,TRUE,"Hauptabschlußübersicht";#N/A,#N/A,TRUE,"Bilanz -Einzel-";#N/A,#N/A,TRUE,"Bilanz";#N/A,#N/A,TRUE,"GUV -Einzel-";#N/A,#N/A,TRUE,"GUV"}</definedName>
    <definedName name="Differenzbetrag" hidden="1">{#N/A,#N/A,TRUE,"Hauptabschlußübersicht";#N/A,#N/A,TRUE,"Bilanz -Einzel-";#N/A,#N/A,TRUE,"Bilanz";#N/A,#N/A,TRUE,"GUV -Einzel-";#N/A,#N/A,TRUE,"GUV"}</definedName>
    <definedName name="_xlnm.Print_Area" localSheetId="1">'Anpassung 2018'!$A$1:$E$81</definedName>
    <definedName name="_xlnm.Print_Area" localSheetId="2">'Anpassung 2019'!$A$1:$F$81</definedName>
    <definedName name="_xlnm.Print_Area" localSheetId="3">'Anpassung 2020'!$A$1:$F$81</definedName>
    <definedName name="_xlnm.Print_Area" localSheetId="4">'Anpassung 2021'!$A$1:$F$81</definedName>
    <definedName name="_xlnm.Print_Area" localSheetId="5">'Anpassung 2022'!$A$1:$F$81</definedName>
    <definedName name="_xlnm.Print_Area" localSheetId="6">Erlösobergrenzen!$A$1:$J$30</definedName>
    <definedName name="_xlnm.Print_Area" localSheetId="0">Stammdaten_Kostenanteile!$A$1:$I$55</definedName>
    <definedName name="e" localSheetId="0" hidden="1">{#N/A,#N/A,TRUE,"Hauptabschlußübersicht";#N/A,#N/A,TRUE,"Bilanz -Einzel-";#N/A,#N/A,TRUE,"Bilanz";#N/A,#N/A,TRUE,"GUV -Einzel-";#N/A,#N/A,TRUE,"GUV"}</definedName>
    <definedName name="e" hidden="1">{#N/A,#N/A,TRUE,"Hauptabschlußübersicht";#N/A,#N/A,TRUE,"Bilanz -Einzel-";#N/A,#N/A,TRUE,"Bilanz";#N/A,#N/A,TRUE,"GUV -Einzel-";#N/A,#N/A,TRUE,"GUV"}</definedName>
    <definedName name="f"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g" localSheetId="0" hidden="1">{#N/A,#N/A,TRUE,"Hauptabschlußübersicht";#N/A,#N/A,TRUE,"Bilanz -Einzel-";#N/A,#N/A,TRUE,"Bilanz";#N/A,#N/A,TRUE,"GUV -Einzel-";#N/A,#N/A,TRUE,"GUV"}</definedName>
    <definedName name="g" hidden="1">{#N/A,#N/A,TRUE,"Hauptabschlußübersicht";#N/A,#N/A,TRUE,"Bilanz -Einzel-";#N/A,#N/A,TRUE,"Bilanz";#N/A,#N/A,TRUE,"GUV -Einzel-";#N/A,#N/A,TRUE,"GUV"}</definedName>
    <definedName name="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j" localSheetId="0" hidden="1">{#N/A,#N/A,TRUE,"Hauptabschlußübersicht";#N/A,#N/A,TRUE,"Bilanz -Einzel-";#N/A,#N/A,TRUE,"Bilanz";#N/A,#N/A,TRUE,"GUV -Einzel-";#N/A,#N/A,TRUE,"GUV"}</definedName>
    <definedName name="j" hidden="1">{#N/A,#N/A,TRUE,"Hauptabschlußübersicht";#N/A,#N/A,TRUE,"Bilanz -Einzel-";#N/A,#N/A,TRUE,"Bilanz";#N/A,#N/A,TRUE,"GUV -Einzel-";#N/A,#N/A,TRUE,"GUV"}</definedName>
    <definedName name="k"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alk_Afa" localSheetId="0" hidden="1">{#N/A,#N/A,TRUE,"Hauptabschlußübersicht";#N/A,#N/A,TRUE,"Bilanz -Einzel-";#N/A,#N/A,TRUE,"Bilanz";#N/A,#N/A,TRUE,"GUV -Einzel-";#N/A,#N/A,TRUE,"GUV"}</definedName>
    <definedName name="kalk_Afa" hidden="1">{#N/A,#N/A,TRUE,"Hauptabschlußübersicht";#N/A,#N/A,TRUE,"Bilanz -Einzel-";#N/A,#N/A,TRUE,"Bilanz";#N/A,#N/A,TRUE,"GUV -Einzel-";#N/A,#N/A,TRUE,"GUV"}</definedName>
    <definedName name="lk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0"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 localSheetId="0" hidden="1">{#N/A,#N/A,TRUE,"Hauptabschlußübersicht";#N/A,#N/A,TRUE,"Bilanz -Einzel-";#N/A,#N/A,TRUE,"Bilanz";#N/A,#N/A,TRUE,"GUV -Einzel-";#N/A,#N/A,TRUE,"GUV"}</definedName>
    <definedName name="t" hidden="1">{#N/A,#N/A,TRUE,"Hauptabschlußübersicht";#N/A,#N/A,TRUE,"Bilanz -Einzel-";#N/A,#N/A,TRUE,"Bilanz";#N/A,#N/A,TRUE,"GUV -Einzel-";#N/A,#N/A,TRUE,"GUV"}</definedName>
    <definedName name="test1"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uiui" localSheetId="0"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0"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0"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62913" iterate="1"/>
</workbook>
</file>

<file path=xl/calcChain.xml><?xml version="1.0" encoding="utf-8"?>
<calcChain xmlns="http://schemas.openxmlformats.org/spreadsheetml/2006/main">
  <c r="C19" i="30" l="1"/>
  <c r="C19" i="29"/>
  <c r="C19" i="28"/>
  <c r="C19" i="27"/>
  <c r="C20" i="23"/>
  <c r="E35" i="32"/>
  <c r="C61" i="23" l="1"/>
  <c r="A1" i="25" l="1"/>
  <c r="C40" i="30" l="1"/>
  <c r="C39" i="30"/>
  <c r="C38" i="30"/>
  <c r="C37" i="30"/>
  <c r="C36" i="30"/>
  <c r="C35" i="30"/>
  <c r="C34" i="30"/>
  <c r="C33" i="30"/>
  <c r="C18" i="30"/>
  <c r="C17" i="30"/>
  <c r="C16" i="30"/>
  <c r="C40" i="29"/>
  <c r="C39" i="29"/>
  <c r="C38" i="29"/>
  <c r="C37" i="29"/>
  <c r="C36" i="29"/>
  <c r="C35" i="29"/>
  <c r="C34" i="29"/>
  <c r="C33" i="29"/>
  <c r="C18" i="29"/>
  <c r="C17" i="29"/>
  <c r="C16" i="29"/>
  <c r="C40" i="28"/>
  <c r="C39" i="28"/>
  <c r="C38" i="28"/>
  <c r="C37" i="28"/>
  <c r="C36" i="28"/>
  <c r="C35" i="28"/>
  <c r="C34" i="28"/>
  <c r="C33" i="28"/>
  <c r="C32" i="28"/>
  <c r="C32" i="29" s="1"/>
  <c r="C32" i="30" s="1"/>
  <c r="C31" i="28"/>
  <c r="C31" i="29" s="1"/>
  <c r="C31" i="30" s="1"/>
  <c r="C30" i="28"/>
  <c r="C30" i="29" s="1"/>
  <c r="C30" i="30" s="1"/>
  <c r="C29" i="28"/>
  <c r="C29" i="29" s="1"/>
  <c r="C29" i="30" s="1"/>
  <c r="C28" i="28"/>
  <c r="C28" i="29" s="1"/>
  <c r="C28" i="30" s="1"/>
  <c r="C27" i="28"/>
  <c r="C27" i="29" s="1"/>
  <c r="C27" i="30" s="1"/>
  <c r="C26" i="28"/>
  <c r="C26" i="29" s="1"/>
  <c r="C26" i="30" s="1"/>
  <c r="C25" i="28"/>
  <c r="C25" i="29" s="1"/>
  <c r="C25" i="30" s="1"/>
  <c r="C24" i="28"/>
  <c r="C24" i="29" s="1"/>
  <c r="C24" i="30" s="1"/>
  <c r="C23" i="28"/>
  <c r="C23" i="29" s="1"/>
  <c r="C23" i="30" s="1"/>
  <c r="C22" i="28"/>
  <c r="C22" i="29" s="1"/>
  <c r="C22" i="30" s="1"/>
  <c r="C21" i="28"/>
  <c r="C21" i="29" s="1"/>
  <c r="C21" i="30" s="1"/>
  <c r="C20" i="28"/>
  <c r="C20" i="29" s="1"/>
  <c r="C20" i="30" s="1"/>
  <c r="C18" i="28"/>
  <c r="C17" i="28"/>
  <c r="C16" i="28"/>
  <c r="C40" i="27"/>
  <c r="C39" i="27"/>
  <c r="C38" i="27"/>
  <c r="C37" i="27"/>
  <c r="C36" i="27"/>
  <c r="C35" i="27"/>
  <c r="C34" i="27"/>
  <c r="C33" i="27"/>
  <c r="C32" i="27"/>
  <c r="C31" i="27"/>
  <c r="C30" i="27"/>
  <c r="C29" i="27"/>
  <c r="C28" i="27"/>
  <c r="C27" i="27"/>
  <c r="C26" i="27"/>
  <c r="C25" i="27"/>
  <c r="C24" i="27"/>
  <c r="C23" i="27"/>
  <c r="C22" i="27"/>
  <c r="C21" i="27"/>
  <c r="C20" i="27"/>
  <c r="C18" i="27"/>
  <c r="C17" i="27"/>
  <c r="C16" i="27"/>
  <c r="C7" i="30" l="1"/>
  <c r="C6" i="30"/>
  <c r="C7" i="29"/>
  <c r="C6" i="29"/>
  <c r="C7" i="28"/>
  <c r="C6" i="28"/>
  <c r="C7" i="27"/>
  <c r="C6" i="27"/>
  <c r="C7" i="23"/>
  <c r="C6" i="23"/>
  <c r="C8" i="30" l="1"/>
  <c r="C8" i="29"/>
  <c r="C8" i="28"/>
  <c r="C8" i="27"/>
  <c r="E31" i="23" l="1"/>
  <c r="F51" i="32" l="1"/>
  <c r="G51" i="32"/>
  <c r="H51" i="32"/>
  <c r="I51" i="32"/>
  <c r="E51" i="32"/>
  <c r="E32" i="32"/>
  <c r="E42" i="32"/>
  <c r="G42" i="32"/>
  <c r="H42" i="32"/>
  <c r="I42" i="32"/>
  <c r="F42" i="32"/>
  <c r="C8" i="23" l="1"/>
  <c r="E53" i="32" l="1"/>
  <c r="F44" i="32"/>
  <c r="E46" i="32"/>
  <c r="I24" i="25" l="1"/>
  <c r="I18" i="25"/>
  <c r="I17" i="25"/>
  <c r="I14" i="25"/>
  <c r="I12" i="25"/>
  <c r="I11" i="25"/>
  <c r="C69" i="30"/>
  <c r="I19" i="25" s="1"/>
  <c r="C68" i="30"/>
  <c r="C67" i="30"/>
  <c r="C66" i="30"/>
  <c r="C65" i="30"/>
  <c r="C61" i="30"/>
  <c r="E56" i="30"/>
  <c r="C49" i="30"/>
  <c r="C48" i="30"/>
  <c r="C47" i="30"/>
  <c r="C46" i="30"/>
  <c r="C45" i="30"/>
  <c r="E40" i="30"/>
  <c r="E39" i="30"/>
  <c r="E35" i="30"/>
  <c r="E34" i="30"/>
  <c r="E32" i="30"/>
  <c r="E31" i="30"/>
  <c r="E30" i="30"/>
  <c r="E29" i="30"/>
  <c r="E28" i="30"/>
  <c r="E27" i="30"/>
  <c r="E26" i="30"/>
  <c r="E25" i="30"/>
  <c r="E24" i="30"/>
  <c r="E23" i="30"/>
  <c r="E22" i="30"/>
  <c r="E21" i="30"/>
  <c r="E20" i="30"/>
  <c r="E19" i="30"/>
  <c r="E18" i="30"/>
  <c r="E17" i="30"/>
  <c r="E16" i="30"/>
  <c r="E12" i="30"/>
  <c r="H24" i="25"/>
  <c r="H18" i="25"/>
  <c r="H17" i="25"/>
  <c r="H14" i="25"/>
  <c r="H12" i="25"/>
  <c r="H11" i="25"/>
  <c r="C69" i="29"/>
  <c r="C68" i="29"/>
  <c r="H19" i="25" s="1"/>
  <c r="C67" i="29"/>
  <c r="C66" i="29"/>
  <c r="C65" i="29"/>
  <c r="C61" i="29"/>
  <c r="E56" i="29"/>
  <c r="C49" i="29"/>
  <c r="C48" i="29"/>
  <c r="C47" i="29"/>
  <c r="C46" i="29"/>
  <c r="C45" i="29"/>
  <c r="E40" i="29"/>
  <c r="E39" i="29"/>
  <c r="E35" i="29"/>
  <c r="E34" i="29"/>
  <c r="E32" i="29"/>
  <c r="E31" i="29"/>
  <c r="E30" i="29"/>
  <c r="E29" i="29"/>
  <c r="E28" i="29"/>
  <c r="E27" i="29"/>
  <c r="E26" i="29"/>
  <c r="E25" i="29"/>
  <c r="E24" i="29"/>
  <c r="E23" i="29"/>
  <c r="E22" i="29"/>
  <c r="E21" i="29"/>
  <c r="E20" i="29"/>
  <c r="E19" i="29"/>
  <c r="E18" i="29"/>
  <c r="E17" i="29"/>
  <c r="E16" i="29"/>
  <c r="E12" i="29"/>
  <c r="C67" i="28"/>
  <c r="G19" i="25" s="1"/>
  <c r="G24" i="25"/>
  <c r="E18" i="25"/>
  <c r="F18" i="25"/>
  <c r="G18" i="25"/>
  <c r="G17" i="25"/>
  <c r="G14" i="25"/>
  <c r="G12" i="25"/>
  <c r="F12" i="25"/>
  <c r="F11" i="25"/>
  <c r="G11" i="25"/>
  <c r="C46" i="28"/>
  <c r="C47" i="28"/>
  <c r="C48" i="28"/>
  <c r="C49" i="28"/>
  <c r="C45" i="28"/>
  <c r="C46" i="27"/>
  <c r="C47" i="27"/>
  <c r="C48" i="27"/>
  <c r="C49" i="27"/>
  <c r="C45" i="27"/>
  <c r="C69" i="28"/>
  <c r="C68" i="28"/>
  <c r="C66" i="28"/>
  <c r="C65" i="28"/>
  <c r="C61" i="28"/>
  <c r="E56" i="28"/>
  <c r="E40" i="28"/>
  <c r="E39" i="28"/>
  <c r="E35" i="28"/>
  <c r="E34" i="28"/>
  <c r="E32" i="28"/>
  <c r="E31" i="28"/>
  <c r="E30" i="28"/>
  <c r="E29" i="28"/>
  <c r="E28" i="28"/>
  <c r="E27" i="28"/>
  <c r="E26" i="28"/>
  <c r="E25" i="28"/>
  <c r="E24" i="28"/>
  <c r="E23" i="28"/>
  <c r="E22" i="28"/>
  <c r="E21" i="28"/>
  <c r="E20" i="28"/>
  <c r="E19" i="28"/>
  <c r="E18" i="28"/>
  <c r="E17" i="28"/>
  <c r="E16" i="28"/>
  <c r="E12" i="28"/>
  <c r="F24" i="25"/>
  <c r="I53" i="32"/>
  <c r="H53" i="32"/>
  <c r="G53" i="32"/>
  <c r="F53" i="32"/>
  <c r="I46" i="32"/>
  <c r="H46" i="32"/>
  <c r="G46" i="32"/>
  <c r="F46" i="32"/>
  <c r="I44" i="32"/>
  <c r="H44" i="32"/>
  <c r="G44" i="32"/>
  <c r="C49" i="23" l="1"/>
  <c r="C50" i="23"/>
  <c r="C48" i="23"/>
  <c r="C47" i="23"/>
  <c r="C46" i="23"/>
  <c r="E44" i="32" l="1"/>
  <c r="F17" i="25" l="1"/>
  <c r="B34" i="32" l="1"/>
  <c r="C66" i="27" l="1"/>
  <c r="F19" i="25" s="1"/>
  <c r="C67" i="27"/>
  <c r="C68" i="27"/>
  <c r="C69" i="27"/>
  <c r="C65" i="27"/>
  <c r="C61" i="27"/>
  <c r="E56" i="27" l="1"/>
  <c r="E40" i="27"/>
  <c r="E39" i="27"/>
  <c r="E35" i="27"/>
  <c r="E34" i="27"/>
  <c r="E32" i="27"/>
  <c r="E31" i="27"/>
  <c r="E30" i="27"/>
  <c r="E29" i="27"/>
  <c r="E28" i="27"/>
  <c r="E27" i="27"/>
  <c r="E26" i="27"/>
  <c r="E25" i="27"/>
  <c r="E24" i="27"/>
  <c r="E23" i="27"/>
  <c r="E22" i="27"/>
  <c r="E21" i="27"/>
  <c r="E20" i="27"/>
  <c r="E19" i="27"/>
  <c r="E18" i="27"/>
  <c r="E17" i="27"/>
  <c r="E16" i="27"/>
  <c r="E12" i="27"/>
  <c r="E16" i="25"/>
  <c r="F16" i="25" l="1"/>
  <c r="I16" i="25"/>
  <c r="G16" i="25"/>
  <c r="H16" i="25"/>
  <c r="B32" i="32" l="1"/>
  <c r="E33" i="32" l="1"/>
  <c r="E34" i="32" s="1"/>
  <c r="E36" i="32" s="1"/>
  <c r="D33" i="32" l="1"/>
  <c r="E43" i="32"/>
  <c r="C62" i="23" s="1"/>
  <c r="E52" i="32" l="1"/>
  <c r="C53" i="29"/>
  <c r="C53" i="30"/>
  <c r="C53" i="28"/>
  <c r="D53" i="28" s="1"/>
  <c r="G7" i="25" s="1"/>
  <c r="C53" i="23"/>
  <c r="C53" i="27"/>
  <c r="F52" i="32"/>
  <c r="H52" i="32"/>
  <c r="G43" i="32"/>
  <c r="I43" i="32"/>
  <c r="G52" i="32"/>
  <c r="I52" i="32"/>
  <c r="F43" i="32"/>
  <c r="H43" i="32"/>
  <c r="E17" i="25"/>
  <c r="C62" i="30" l="1"/>
  <c r="I10" i="25" s="1"/>
  <c r="D53" i="30"/>
  <c r="D53" i="29"/>
  <c r="E53" i="28"/>
  <c r="C62" i="28"/>
  <c r="G10" i="25" s="1"/>
  <c r="C62" i="29"/>
  <c r="H10" i="25" s="1"/>
  <c r="F45" i="32"/>
  <c r="F47" i="32" s="1"/>
  <c r="D54" i="27" s="1"/>
  <c r="I45" i="32"/>
  <c r="I47" i="32" s="1"/>
  <c r="G45" i="32"/>
  <c r="G47" i="32" s="1"/>
  <c r="H45" i="32"/>
  <c r="H47" i="32" s="1"/>
  <c r="D53" i="27"/>
  <c r="F7" i="25" s="1"/>
  <c r="E45" i="32"/>
  <c r="E47" i="32" s="1"/>
  <c r="E54" i="32" s="1"/>
  <c r="C62" i="27"/>
  <c r="F10" i="25" s="1"/>
  <c r="I54" i="32" l="1"/>
  <c r="I55" i="32" s="1"/>
  <c r="D55" i="30" s="1"/>
  <c r="I9" i="25" s="1"/>
  <c r="D54" i="30"/>
  <c r="I8" i="25" s="1"/>
  <c r="E53" i="30"/>
  <c r="I7" i="25"/>
  <c r="C54" i="29"/>
  <c r="C54" i="30"/>
  <c r="E54" i="30" s="1"/>
  <c r="E53" i="29"/>
  <c r="H7" i="25"/>
  <c r="H54" i="32"/>
  <c r="H55" i="32" s="1"/>
  <c r="D54" i="29"/>
  <c r="H8" i="25" s="1"/>
  <c r="C54" i="27"/>
  <c r="C54" i="28"/>
  <c r="G54" i="32"/>
  <c r="G55" i="32" s="1"/>
  <c r="D54" i="28"/>
  <c r="C54" i="23"/>
  <c r="F54" i="32"/>
  <c r="F55" i="32" s="1"/>
  <c r="D55" i="27" s="1"/>
  <c r="E53" i="27"/>
  <c r="E10" i="25"/>
  <c r="E55" i="32"/>
  <c r="E21" i="23"/>
  <c r="I21" i="25" l="1"/>
  <c r="C55" i="29"/>
  <c r="C55" i="30"/>
  <c r="E54" i="29"/>
  <c r="D55" i="29"/>
  <c r="H9" i="25" s="1"/>
  <c r="C55" i="28"/>
  <c r="D55" i="28"/>
  <c r="G9" i="25" s="1"/>
  <c r="G8" i="25"/>
  <c r="E54" i="28"/>
  <c r="C55" i="23"/>
  <c r="C55" i="27"/>
  <c r="E54" i="27"/>
  <c r="F8" i="25"/>
  <c r="E55" i="28" l="1"/>
  <c r="E55" i="30"/>
  <c r="E55" i="29"/>
  <c r="E55" i="27" l="1"/>
  <c r="F9" i="25"/>
  <c r="F14" i="25" l="1"/>
  <c r="E14" i="25"/>
  <c r="E56" i="23"/>
  <c r="E24" i="25" l="1"/>
  <c r="E11" i="25"/>
  <c r="E12" i="25"/>
  <c r="D53" i="23"/>
  <c r="E7" i="25" s="1"/>
  <c r="D55" i="23"/>
  <c r="E9" i="25" s="1"/>
  <c r="D54" i="23"/>
  <c r="E41" i="23"/>
  <c r="E40" i="23"/>
  <c r="E36" i="23"/>
  <c r="E35" i="23"/>
  <c r="E33" i="23"/>
  <c r="E32" i="23"/>
  <c r="E30" i="23"/>
  <c r="E29" i="23"/>
  <c r="E28" i="23"/>
  <c r="E27" i="23"/>
  <c r="E26" i="23"/>
  <c r="E25" i="23"/>
  <c r="E24" i="23"/>
  <c r="E23" i="23"/>
  <c r="E22" i="23"/>
  <c r="E20" i="23"/>
  <c r="E19" i="23"/>
  <c r="E18" i="23"/>
  <c r="E17" i="23"/>
  <c r="E8" i="25" l="1"/>
  <c r="E55" i="23"/>
  <c r="E11" i="23"/>
  <c r="E19" i="25"/>
  <c r="I13" i="25"/>
  <c r="H13" i="25"/>
  <c r="H21" i="25" s="1"/>
  <c r="G13" i="25"/>
  <c r="G21" i="25" s="1"/>
  <c r="C81" i="28" s="1"/>
  <c r="F13" i="25"/>
  <c r="F21" i="25" s="1"/>
  <c r="E13" i="25"/>
  <c r="C81" i="30" l="1"/>
  <c r="C81" i="29"/>
  <c r="C81" i="27"/>
  <c r="E21" i="25"/>
  <c r="E54" i="23"/>
  <c r="E53" i="23" l="1"/>
  <c r="C81" i="23" l="1"/>
</calcChain>
</file>

<file path=xl/sharedStrings.xml><?xml version="1.0" encoding="utf-8"?>
<sst xmlns="http://schemas.openxmlformats.org/spreadsheetml/2006/main" count="500" uniqueCount="163">
  <si>
    <t>Regulierungsformel</t>
  </si>
  <si>
    <t>dabei ist:</t>
  </si>
  <si>
    <t>dauerhaft nicht beeinflussbarer Kostenanteil</t>
  </si>
  <si>
    <t>(§ 11 Abs. 2 ARegV)</t>
  </si>
  <si>
    <t>(§ 11 Abs. 3 ARegV)</t>
  </si>
  <si>
    <t>(§ 11 Abs. 4 ARegV)</t>
  </si>
  <si>
    <t>Verteilungsfaktor für den Abbau der Ineffizienzen</t>
  </si>
  <si>
    <t>(§ 16 Abs. 1 ARegV)</t>
  </si>
  <si>
    <t>Verbraucherpreisgesamtindex</t>
  </si>
  <si>
    <t>(§ 8 ARegV)</t>
  </si>
  <si>
    <t>Verbraucherpreisgesamtindex des Basisjahres</t>
  </si>
  <si>
    <t>(§ 9 Abs. 2 ARegV)</t>
  </si>
  <si>
    <t>Qualitätselement</t>
  </si>
  <si>
    <t>(§ 19 Abs. 1 ARegV)</t>
  </si>
  <si>
    <t>enthaltene Ansätze (vgl. § 5 Abs. 1 ARegV)</t>
  </si>
  <si>
    <t>(§ 11 Abs. 2 Nr. 4 ARegV)</t>
  </si>
  <si>
    <t>Anmerkungen</t>
  </si>
  <si>
    <t>1.</t>
  </si>
  <si>
    <t>2.</t>
  </si>
  <si>
    <t>3.</t>
  </si>
  <si>
    <t>Eine Anpassung der Erlösobergrenze hat durch den Netzbetreiber nach Maßgabe des § 4 Abs. 3 ARegV zu erfolgen.</t>
  </si>
  <si>
    <t>4.</t>
  </si>
  <si>
    <t>Eine Anpassung der Erlösobergrenze kann auf Antrag des Netzbetreibers nach Maßgabe von § 4 Abs. 4 ARegV durch die LRegB erfolgen.</t>
  </si>
  <si>
    <r>
      <t>VPI</t>
    </r>
    <r>
      <rPr>
        <vertAlign val="subscript"/>
        <sz val="12"/>
        <rFont val="Arial"/>
        <family val="2"/>
      </rPr>
      <t>0</t>
    </r>
  </si>
  <si>
    <r>
      <t>V</t>
    </r>
    <r>
      <rPr>
        <vertAlign val="subscript"/>
        <sz val="12"/>
        <rFont val="Arial"/>
        <family val="2"/>
      </rPr>
      <t>t</t>
    </r>
  </si>
  <si>
    <r>
      <t>EO</t>
    </r>
    <r>
      <rPr>
        <b/>
        <vertAlign val="subscript"/>
        <sz val="18"/>
        <rFont val="Arial"/>
        <family val="2"/>
      </rPr>
      <t>t</t>
    </r>
  </si>
  <si>
    <t>beeinflussbarer Kostenanteil (= ineffiziente Kosten)</t>
  </si>
  <si>
    <t>genereller sektoraler Produktivitätsfaktor</t>
  </si>
  <si>
    <t>Daten zum Netzbetreiber</t>
  </si>
  <si>
    <t>Firma des Netzbetreibers</t>
  </si>
  <si>
    <t>Netzbetreibernummer bei der LRegB</t>
  </si>
  <si>
    <t>Verantwortliche Person für die Richtigkeit und Vollständigkeit</t>
  </si>
  <si>
    <t>Telefonnummer der verantwortlichen Person</t>
  </si>
  <si>
    <t>Auszufüllen durch den Netzbetreiber</t>
  </si>
  <si>
    <t>Berechnung durch Programm bzw. nicht auszufüllen</t>
  </si>
  <si>
    <t>Hinweise:</t>
  </si>
  <si>
    <t>Teilnahme am vereinfachten Verfahren gemäß § 24 ARegV [Ja/Nein]</t>
  </si>
  <si>
    <t>Kosten für erforderliche Inanspruchnahme vorgelagerter Netzebenen</t>
  </si>
  <si>
    <t>gemäß Netzbetreiber</t>
  </si>
  <si>
    <t>Für die angepassten Ansätze sind die Berechnungen nachvollziehbar darzulegen und ggf. geeignete Nachweise vorzulegen.</t>
  </si>
  <si>
    <t>Version des Erhebungsbogens</t>
  </si>
  <si>
    <t>Kostenanteile in der Erlösobergrenze</t>
  </si>
  <si>
    <t>volatiler Kostenanteile</t>
  </si>
  <si>
    <t>(§ 11 Abs. 5 ARegV)</t>
  </si>
  <si>
    <t>volatiler Kostenanteil des Basisjahres</t>
  </si>
  <si>
    <t>Saldo des Regulierungskontos</t>
  </si>
  <si>
    <t>(§ 5 Abs. 4 ARegV)</t>
  </si>
  <si>
    <t>Erlösobergrenze</t>
  </si>
  <si>
    <t>Das Qualitätselement findet im vereinfachten Verfahren gemäß § 24 Abs. 3 ARegV keine Anwendung.</t>
  </si>
  <si>
    <t>Nr. 1 gesetzliche Abnahme- und Vergütungspflichten</t>
  </si>
  <si>
    <t>Nr. 2 Konzessionsabgaben</t>
  </si>
  <si>
    <t>Nr. 3 Betriebssteuern</t>
  </si>
  <si>
    <t>Nr. 4 erforderliche Inanspruchnahme vorgelagerter Netzebenen</t>
  </si>
  <si>
    <t>Nr. 6 genehmigte Investitionsmaßnahmen nach § 23 ARegV</t>
  </si>
  <si>
    <t>Nr. 6a. Auflösungsbetrag des Abzugsbetrags nach § 23 Abs. 2a ARegV</t>
  </si>
  <si>
    <t>Nr. 8 vermiedene Netzentgelte</t>
  </si>
  <si>
    <t>Nr. 10 Betriebs- und Personalratstätigkeit</t>
  </si>
  <si>
    <t>Nr. 11 Berufsausbildung und Weiterbildung</t>
  </si>
  <si>
    <t>Nr. 11 Betriebskindertagesstätten</t>
  </si>
  <si>
    <t>Nr. 13 Auflösung von Netzanschlusskostenbeiträgen und Baukostenzuschüssen</t>
  </si>
  <si>
    <t>Satz 3 verfahrenswirksame Regulierung - Gas</t>
  </si>
  <si>
    <t>Anpassung der Erlösobergrenze nach § 4 Abs. 3 Nr. 2 i.V.m. § 11 Abs. 2 ARegV</t>
  </si>
  <si>
    <r>
      <t>Saldo des Regulierungskontos gemäß Festlegung der LRegB (S</t>
    </r>
    <r>
      <rPr>
        <b/>
        <vertAlign val="subscript"/>
        <sz val="18"/>
        <rFont val="Arial"/>
        <family val="2"/>
      </rPr>
      <t>t</t>
    </r>
    <r>
      <rPr>
        <b/>
        <sz val="18"/>
        <rFont val="Arial"/>
        <family val="2"/>
      </rPr>
      <t>)</t>
    </r>
  </si>
  <si>
    <t>vorübergehend nicht beeinflussbarer Kostenanteil (= effiziente Kosten)</t>
  </si>
  <si>
    <t>Ansatz lt. Festlegung</t>
  </si>
  <si>
    <t>gemäß Berechnungsprogramm der LRegB (siehe Tabellenblatt 'Erlösobergrenzen')</t>
  </si>
  <si>
    <r>
      <t>Qualitätselement gemäß Festlegung der LRegB (Q</t>
    </r>
    <r>
      <rPr>
        <b/>
        <vertAlign val="subscript"/>
        <sz val="18"/>
        <rFont val="Arial"/>
        <family val="2"/>
      </rPr>
      <t>t</t>
    </r>
    <r>
      <rPr>
        <b/>
        <sz val="18"/>
        <rFont val="Arial"/>
        <family val="2"/>
      </rPr>
      <t>)</t>
    </r>
  </si>
  <si>
    <t>Der Verbraucherpreisgesamtindex ist nach Maßgabe des § 4 Abs. 3 Nr. 1 i.V.m. § 8 ARegV seitens des Netzbetreibers anzupassen.</t>
  </si>
  <si>
    <r>
      <t xml:space="preserve">Satz 2 verfahrenswirksame Regulierung - Strom (bei Teilnahme an der freiwilligen Selbstverpflichtung BW zur </t>
    </r>
    <r>
      <rPr>
        <b/>
        <sz val="15"/>
        <rFont val="Arial"/>
        <family val="2"/>
      </rPr>
      <t>Verlustenergie</t>
    </r>
    <r>
      <rPr>
        <sz val="15"/>
        <rFont val="Arial"/>
        <family val="2"/>
      </rPr>
      <t>)</t>
    </r>
  </si>
  <si>
    <t>Nr. 12 Entscheidungen über die grenzüberschreitende Kostenaufteilung</t>
  </si>
  <si>
    <t>Kapitalkostenaufschlag</t>
  </si>
  <si>
    <t>(§ 10a ARegV)</t>
  </si>
  <si>
    <t>(12a ARegV)</t>
  </si>
  <si>
    <t>individueller Supereffizienzwert (in Prozent)</t>
  </si>
  <si>
    <t>Kapitalkostenabzug</t>
  </si>
  <si>
    <t>Kapitalkostenabzug für das Jahr 2018</t>
  </si>
  <si>
    <t>Kapitalkostenabzug für das Jahr 2019</t>
  </si>
  <si>
    <t>Kapitalkostenabzug für das Jahr 2020</t>
  </si>
  <si>
    <t>Kapitalkostenabzug für das Jahr 2021</t>
  </si>
  <si>
    <t>Kapitalkostenabzug für das Jahr 2022</t>
  </si>
  <si>
    <r>
      <t>PF</t>
    </r>
    <r>
      <rPr>
        <vertAlign val="subscript"/>
        <sz val="12"/>
        <rFont val="Arial"/>
        <family val="2"/>
      </rPr>
      <t>t</t>
    </r>
  </si>
  <si>
    <t>Ausgangsniveau der Erlösobergrenze</t>
  </si>
  <si>
    <t>-</t>
  </si>
  <si>
    <t>Zwischensumme (= beeinflussbare Kosten)</t>
  </si>
  <si>
    <t>Effizienzwert</t>
  </si>
  <si>
    <t>x</t>
  </si>
  <si>
    <t>abzüglich vorübergehend nicht beeinflussbarer Kostenanteil</t>
  </si>
  <si>
    <t>Netzkosten lt. Anhörungsschreiben bzw. angepasste Erlösobergrenze 2017</t>
  </si>
  <si>
    <t>abzüglich Kapitalkostenabzug</t>
  </si>
  <si>
    <t>angepasster Ansatz 2018</t>
  </si>
  <si>
    <t>angepasste Erlösobergrenze für das Kalenderjahr 2018</t>
  </si>
  <si>
    <r>
      <t>KA</t>
    </r>
    <r>
      <rPr>
        <vertAlign val="subscript"/>
        <sz val="12"/>
        <rFont val="Arial"/>
        <family val="2"/>
      </rPr>
      <t>dnb,t</t>
    </r>
  </si>
  <si>
    <r>
      <t>VK</t>
    </r>
    <r>
      <rPr>
        <vertAlign val="subscript"/>
        <sz val="12"/>
        <rFont val="Arial"/>
        <family val="2"/>
      </rPr>
      <t>t</t>
    </r>
  </si>
  <si>
    <r>
      <t>VK</t>
    </r>
    <r>
      <rPr>
        <vertAlign val="subscript"/>
        <sz val="12"/>
        <rFont val="Arial"/>
        <family val="2"/>
      </rPr>
      <t>0</t>
    </r>
  </si>
  <si>
    <r>
      <t>VPI</t>
    </r>
    <r>
      <rPr>
        <vertAlign val="subscript"/>
        <sz val="12"/>
        <rFont val="Arial"/>
        <family val="2"/>
      </rPr>
      <t>t</t>
    </r>
  </si>
  <si>
    <r>
      <t>Q</t>
    </r>
    <r>
      <rPr>
        <vertAlign val="subscript"/>
        <sz val="12"/>
        <rFont val="Arial"/>
        <family val="2"/>
      </rPr>
      <t>t</t>
    </r>
  </si>
  <si>
    <r>
      <t>S</t>
    </r>
    <r>
      <rPr>
        <vertAlign val="subscript"/>
        <sz val="12"/>
        <rFont val="Arial"/>
        <family val="2"/>
      </rPr>
      <t>t</t>
    </r>
  </si>
  <si>
    <t>Nr. 12a Forschung und Entwicklung nach Maßgabe des § 25a ARegV</t>
  </si>
  <si>
    <t>Nr. 15 finanzieller Ausgleich nach § 17d Abs. 7 EnWG</t>
  </si>
  <si>
    <t>Nr. 17 Entschädigungen nach §15 Abs. 1 EEG</t>
  </si>
  <si>
    <t>Nr. 8a. erweiterter Bilanzausgleich gemäß § 35 GasNZV</t>
  </si>
  <si>
    <t>Nr. 14 dem bundesweiten Ausgleichsmechanismus nach § 2 Abs. 5 EnLAG</t>
  </si>
  <si>
    <t>Sofern der angepasste Ansatz nicht 107,4 beträgt, sind nähere Erläuterungen zum Ansatz notwendig.</t>
  </si>
  <si>
    <t>Verbraucherpreisgesamtindex für das Kalenderjahr 2018</t>
  </si>
  <si>
    <t>Nr. 5 Nachrüstung von Wechselrichtern nach § 10 Abs. 1 SysStabV und von Anlagen zur Erzeugung von Strom aus erneuerbaren Energien und aus Kraft-Wärme-Kopplung gemäß § 22 SystStabVO</t>
  </si>
  <si>
    <t>Nr. 7 Mehrkosten für die Errichtung, den Betrieb und die Änderungen von Erdkabeln nach § 43 Satz 1 Nr. 3 und Satz 5 EnWG</t>
  </si>
  <si>
    <t>Nr. 8b. Zahlungen an Städte oder Gemeinden nach Maßgabe von § 5 Abs. 4 StromNEV</t>
  </si>
  <si>
    <t>Nr. 9 betriebliche oder tarifvertragliche Lohnzusatzleistungen (soweit vor dem 31.12.2016 abgeschlossen)</t>
  </si>
  <si>
    <t>Nr. 9 betriebliche oder tarifvertragliche Versorgungsleistungen  (soweit vor dem 31.12.2016 abgeschlossen)</t>
  </si>
  <si>
    <t>Nr. 16 Vorschriften der Kapazitätsreserve nach § 13e Abs. 3 EnWG und Rechtsverordnung nach §13h EnWG, Bestimmungen zur Stilllegung von Braunkohlekraftwerken nach § 13g EnWG, Vorschriften zu Netzstäbilitätsanlagen nach § 13k EnWG</t>
  </si>
  <si>
    <r>
      <t>Dauerhaft nicht beeinflussbarer Kostenanteil (KA</t>
    </r>
    <r>
      <rPr>
        <vertAlign val="subscript"/>
        <sz val="15"/>
        <rFont val="Arial"/>
        <family val="2"/>
      </rPr>
      <t>dnb,t</t>
    </r>
    <r>
      <rPr>
        <sz val="15"/>
        <rFont val="Arial"/>
        <family val="2"/>
      </rPr>
      <t>)</t>
    </r>
  </si>
  <si>
    <r>
      <t>Vorübergehend nicht beeinflussbarer Kostenanteil (KA</t>
    </r>
    <r>
      <rPr>
        <vertAlign val="subscript"/>
        <sz val="15"/>
        <rFont val="Arial"/>
        <family val="2"/>
      </rPr>
      <t>vnb,t</t>
    </r>
    <r>
      <rPr>
        <sz val="15"/>
        <rFont val="Arial"/>
        <family val="2"/>
      </rPr>
      <t>)</t>
    </r>
  </si>
  <si>
    <r>
      <t>Beeinflussbarer Kostenanteil (= ineffiziente Kosten) (KA</t>
    </r>
    <r>
      <rPr>
        <vertAlign val="subscript"/>
        <sz val="15"/>
        <rFont val="Arial"/>
        <family val="2"/>
      </rPr>
      <t>b,t</t>
    </r>
    <r>
      <rPr>
        <sz val="15"/>
        <rFont val="Arial"/>
        <family val="2"/>
      </rPr>
      <t>)</t>
    </r>
  </si>
  <si>
    <r>
      <t>volatiler Kostenanteile (VK</t>
    </r>
    <r>
      <rPr>
        <vertAlign val="subscript"/>
        <sz val="15"/>
        <rFont val="Arial"/>
        <family val="2"/>
      </rPr>
      <t>t</t>
    </r>
    <r>
      <rPr>
        <sz val="15"/>
        <rFont val="Arial"/>
        <family val="2"/>
      </rPr>
      <t>)</t>
    </r>
  </si>
  <si>
    <r>
      <t>Kapitalkostenaufschlag (KKA</t>
    </r>
    <r>
      <rPr>
        <b/>
        <vertAlign val="subscript"/>
        <sz val="18"/>
        <rFont val="Arial"/>
        <family val="2"/>
      </rPr>
      <t>t</t>
    </r>
    <r>
      <rPr>
        <b/>
        <sz val="18"/>
        <rFont val="Arial"/>
        <family val="2"/>
      </rPr>
      <t>)</t>
    </r>
  </si>
  <si>
    <r>
      <t>Effizienzbonus (§ 12a ARegV) (B</t>
    </r>
    <r>
      <rPr>
        <b/>
        <vertAlign val="subscript"/>
        <sz val="18"/>
        <rFont val="Arial"/>
        <family val="2"/>
      </rPr>
      <t>0</t>
    </r>
    <r>
      <rPr>
        <b/>
        <sz val="18"/>
        <rFont val="Arial"/>
        <family val="2"/>
      </rPr>
      <t>)</t>
    </r>
  </si>
  <si>
    <t>jährlicher individueller Effizienzbonus</t>
  </si>
  <si>
    <r>
      <t>Anpassung der Erlösobergrenze nach § 4 Abs. 3 Nr. 1 ARegV (VPI</t>
    </r>
    <r>
      <rPr>
        <b/>
        <vertAlign val="subscript"/>
        <sz val="18"/>
        <rFont val="Arial"/>
        <family val="2"/>
      </rPr>
      <t>t</t>
    </r>
    <r>
      <rPr>
        <b/>
        <sz val="18"/>
        <rFont val="Arial"/>
        <family val="2"/>
      </rPr>
      <t>)</t>
    </r>
  </si>
  <si>
    <t xml:space="preserve">Erhebungsbogen gemäß § 28 Nr. 1 ARegV (Gas)
(Anpassung der Erlösobergrenze 2018; ohne Festlegung EO)
nach Ziffer 3) des Rundschreibens 05.10.2017 der LRegB </t>
  </si>
  <si>
    <t>Erhebungsbogen gemäß § 28 Nr. 1 ARegV (Gas)
(Anpassung der Erlösobergrenze 2019)</t>
  </si>
  <si>
    <r>
      <t>B</t>
    </r>
    <r>
      <rPr>
        <vertAlign val="subscript"/>
        <sz val="12"/>
        <rFont val="Arial"/>
        <family val="2"/>
      </rPr>
      <t>0</t>
    </r>
    <r>
      <rPr>
        <sz val="12"/>
        <rFont val="Arial"/>
        <family val="2"/>
      </rPr>
      <t>/T</t>
    </r>
  </si>
  <si>
    <t xml:space="preserve">Effizienzbonus verteilt auf die Dauer der Regulierungsperiode </t>
  </si>
  <si>
    <r>
      <rPr>
        <sz val="12"/>
        <rFont val="Arial"/>
        <family val="2"/>
      </rPr>
      <t>KKA</t>
    </r>
    <r>
      <rPr>
        <vertAlign val="subscript"/>
        <sz val="12"/>
        <rFont val="Arial"/>
        <family val="2"/>
      </rPr>
      <t>t</t>
    </r>
  </si>
  <si>
    <t>abzüglich dauerhaft nicht beeinflussbarer Kostenanteil im Basisjahr</t>
  </si>
  <si>
    <t>Erhebungsbogen gemäß § 28 Nr. 1 ARegV (Gas)
(Anpassung der Erlösobergrenze 2020)</t>
  </si>
  <si>
    <t>angepasster Ansatz 2020</t>
  </si>
  <si>
    <t>angepasster Ansatz 2019</t>
  </si>
  <si>
    <t>Qualitätselement für das Kalenderjahr 2018</t>
  </si>
  <si>
    <t>Qualitätselement für das Kalenderjahr 2019</t>
  </si>
  <si>
    <t>Qualitätselement für das Kalenderjahr 2020</t>
  </si>
  <si>
    <t>Qualitätselement für das Kalenderjahr 2021</t>
  </si>
  <si>
    <t>Qualitätselement für das Kalenderjahr 2022</t>
  </si>
  <si>
    <t>Saldo des Regulierungskontos für das Kalenderjahr 2018</t>
  </si>
  <si>
    <t>Saldo des Regulierungskontos für das Kalenderjahr 2019</t>
  </si>
  <si>
    <t>Saldo des Regulierungskontos für das Kalenderjahr 2020</t>
  </si>
  <si>
    <t>Saldo des Regulierungskontos für das Kalenderjahr 2021</t>
  </si>
  <si>
    <t>Saldo des Regulierungskontos für das Kalenderjahr 2022</t>
  </si>
  <si>
    <t>Erhebungsbogen gemäß § 28 Nr. 1 ARegV (Gas)
(Anpassung der Erlösobergrenze 2021)</t>
  </si>
  <si>
    <t>angepasster Ansatz 2021</t>
  </si>
  <si>
    <t>Erhebungsbogen gemäß § 28 Nr. 1 ARegV (Gas)
(Anpassung der Erlösobergrenze 2022)</t>
  </si>
  <si>
    <t>angepasster Ansatz 2022</t>
  </si>
  <si>
    <t>Erlöse sind mit negativem Vorzeichen einzutragen</t>
  </si>
  <si>
    <t>E-Mail-Adresse der verantwortlichen Person</t>
  </si>
  <si>
    <r>
      <t xml:space="preserve">Der ausgefüllte Erhebungsbogen ist der LRegB in elektronischer (per CD/DVD oder E-Mail) </t>
    </r>
    <r>
      <rPr>
        <b/>
        <u/>
        <sz val="12"/>
        <rFont val="Arial"/>
        <family val="2"/>
      </rPr>
      <t>und</t>
    </r>
    <r>
      <rPr>
        <sz val="12"/>
        <rFont val="Arial"/>
        <family val="2"/>
      </rPr>
      <t xml:space="preserve"> in Schriftform vorzulegen.
Bei elektronischer Übermittlung per E-Mail bitte ausschließlich an die E-Mail-Adresse: </t>
    </r>
    <r>
      <rPr>
        <b/>
        <sz val="12"/>
        <rFont val="Arial"/>
        <family val="2"/>
      </rPr>
      <t>LRegB@um.bwl.de</t>
    </r>
    <r>
      <rPr>
        <sz val="12"/>
        <rFont val="Arial"/>
        <family val="2"/>
      </rPr>
      <t>.</t>
    </r>
  </si>
  <si>
    <t>Teilnahme am vereinfachten Verfahren gemäß § 24 ARegV</t>
  </si>
  <si>
    <t>Abweichungen zwischen der angepassten Erlösobergrenze "gemäß Netzbetreiber" und "gemäß Berechnungsprogramm der LRegB (siehe Tabellenblatt 'Erlösobergrenzen')" sind näher zu erläutern</t>
  </si>
  <si>
    <t>Stammdaten und Ermittlung der Kostenanteile</t>
  </si>
  <si>
    <t>Stammdaten</t>
  </si>
  <si>
    <r>
      <t>Dauerhaft nicht beeinflussbarer Kostenanteil (KA</t>
    </r>
    <r>
      <rPr>
        <b/>
        <vertAlign val="subscript"/>
        <sz val="18"/>
        <rFont val="Arial"/>
        <family val="2"/>
      </rPr>
      <t>dnb,t</t>
    </r>
    <r>
      <rPr>
        <b/>
        <sz val="18"/>
        <rFont val="Arial"/>
        <family val="2"/>
      </rPr>
      <t>) nach § 11 Abs. 2 ARegV</t>
    </r>
  </si>
  <si>
    <r>
      <t>Vorübergehend nicht beeinflussbarer Kostenanteil (= effiziente Kosten; KA</t>
    </r>
    <r>
      <rPr>
        <b/>
        <vertAlign val="subscript"/>
        <sz val="18"/>
        <rFont val="Arial"/>
        <family val="2"/>
      </rPr>
      <t>vnb,t</t>
    </r>
    <r>
      <rPr>
        <b/>
        <sz val="18"/>
        <rFont val="Arial"/>
        <family val="2"/>
      </rPr>
      <t>) nach § 11 Abs. 3 ARegV</t>
    </r>
  </si>
  <si>
    <r>
      <t>Beeinflussbarer Kostenanteil (= ineffiziente Kosten; KA</t>
    </r>
    <r>
      <rPr>
        <b/>
        <vertAlign val="subscript"/>
        <sz val="18"/>
        <rFont val="Arial"/>
        <family val="2"/>
      </rPr>
      <t>b,t</t>
    </r>
    <r>
      <rPr>
        <b/>
        <sz val="18"/>
        <rFont val="Arial"/>
        <family val="2"/>
      </rPr>
      <t>) nach § 11 Abs. 4 ARegV</t>
    </r>
  </si>
  <si>
    <r>
      <t xml:space="preserve">Der ausgefüllte Erhebungsbogen ist der LRegB in elektronischer (per CD/DVD oder E-Mail) </t>
    </r>
    <r>
      <rPr>
        <b/>
        <u/>
        <sz val="14"/>
        <rFont val="Arial"/>
        <family val="2"/>
      </rPr>
      <t>und</t>
    </r>
    <r>
      <rPr>
        <sz val="14"/>
        <rFont val="Arial"/>
        <family val="2"/>
      </rPr>
      <t xml:space="preserve"> in Schriftform vorzulegen.
Bei elektronischer Übermittlung per E-Mail bitte ausschließlich an die E-Mail-Adresse: </t>
    </r>
    <r>
      <rPr>
        <b/>
        <sz val="14"/>
        <rFont val="Arial"/>
        <family val="2"/>
      </rPr>
      <t>LRegB@um.bwl.de</t>
    </r>
    <r>
      <rPr>
        <sz val="14"/>
        <rFont val="Arial"/>
        <family val="2"/>
      </rPr>
      <t>.</t>
    </r>
  </si>
  <si>
    <r>
      <t>EO</t>
    </r>
    <r>
      <rPr>
        <vertAlign val="subscript"/>
        <sz val="24"/>
        <rFont val="Arial"/>
        <family val="2"/>
      </rPr>
      <t>t</t>
    </r>
    <r>
      <rPr>
        <sz val="24"/>
        <rFont val="Arial"/>
        <family val="2"/>
      </rPr>
      <t xml:space="preserve"> = KA</t>
    </r>
    <r>
      <rPr>
        <vertAlign val="subscript"/>
        <sz val="24"/>
        <rFont val="Arial"/>
        <family val="2"/>
      </rPr>
      <t>dnb,t</t>
    </r>
    <r>
      <rPr>
        <sz val="24"/>
        <rFont val="Arial"/>
        <family val="2"/>
      </rPr>
      <t xml:space="preserve"> + (KA</t>
    </r>
    <r>
      <rPr>
        <vertAlign val="subscript"/>
        <sz val="24"/>
        <rFont val="Arial"/>
        <family val="2"/>
      </rPr>
      <t>vnb,t</t>
    </r>
    <r>
      <rPr>
        <sz val="24"/>
        <rFont val="Arial"/>
        <family val="2"/>
      </rPr>
      <t xml:space="preserve"> + (1 - V</t>
    </r>
    <r>
      <rPr>
        <vertAlign val="subscript"/>
        <sz val="24"/>
        <rFont val="Arial"/>
        <family val="2"/>
      </rPr>
      <t>t</t>
    </r>
    <r>
      <rPr>
        <sz val="24"/>
        <rFont val="Arial"/>
        <family val="2"/>
      </rPr>
      <t>) x KA</t>
    </r>
    <r>
      <rPr>
        <vertAlign val="subscript"/>
        <sz val="24"/>
        <rFont val="Arial"/>
        <family val="2"/>
      </rPr>
      <t>b,t+</t>
    </r>
    <r>
      <rPr>
        <sz val="24"/>
        <rFont val="Arial"/>
        <family val="2"/>
      </rPr>
      <t>B</t>
    </r>
    <r>
      <rPr>
        <vertAlign val="subscript"/>
        <sz val="24"/>
        <rFont val="Arial"/>
        <family val="2"/>
      </rPr>
      <t>0</t>
    </r>
    <r>
      <rPr>
        <sz val="24"/>
        <rFont val="Arial"/>
        <family val="2"/>
      </rPr>
      <t>/T) x (VPI</t>
    </r>
    <r>
      <rPr>
        <vertAlign val="subscript"/>
        <sz val="24"/>
        <rFont val="Arial"/>
        <family val="2"/>
      </rPr>
      <t>t</t>
    </r>
    <r>
      <rPr>
        <sz val="24"/>
        <rFont val="Arial"/>
        <family val="2"/>
      </rPr>
      <t xml:space="preserve"> / VPI</t>
    </r>
    <r>
      <rPr>
        <vertAlign val="subscript"/>
        <sz val="24"/>
        <rFont val="Arial"/>
        <family val="2"/>
      </rPr>
      <t>0</t>
    </r>
    <r>
      <rPr>
        <sz val="24"/>
        <rFont val="Arial"/>
        <family val="2"/>
      </rPr>
      <t xml:space="preserve"> - PF</t>
    </r>
    <r>
      <rPr>
        <vertAlign val="subscript"/>
        <sz val="24"/>
        <rFont val="Arial"/>
        <family val="2"/>
      </rPr>
      <t>t</t>
    </r>
    <r>
      <rPr>
        <sz val="24"/>
        <rFont val="Arial"/>
        <family val="2"/>
      </rPr>
      <t>) + KKA</t>
    </r>
    <r>
      <rPr>
        <vertAlign val="subscript"/>
        <sz val="24"/>
        <rFont val="Arial"/>
        <family val="2"/>
      </rPr>
      <t>t</t>
    </r>
    <r>
      <rPr>
        <sz val="24"/>
        <rFont val="Arial"/>
        <family val="2"/>
      </rPr>
      <t xml:space="preserve"> + Q</t>
    </r>
    <r>
      <rPr>
        <vertAlign val="subscript"/>
        <sz val="24"/>
        <rFont val="Arial"/>
        <family val="2"/>
      </rPr>
      <t>t</t>
    </r>
    <r>
      <rPr>
        <sz val="24"/>
        <rFont val="Arial"/>
        <family val="2"/>
      </rPr>
      <t xml:space="preserve"> + (VK</t>
    </r>
    <r>
      <rPr>
        <vertAlign val="subscript"/>
        <sz val="24"/>
        <rFont val="Arial"/>
        <family val="2"/>
      </rPr>
      <t>t</t>
    </r>
    <r>
      <rPr>
        <sz val="24"/>
        <rFont val="Arial"/>
        <family val="2"/>
      </rPr>
      <t xml:space="preserve"> - VK</t>
    </r>
    <r>
      <rPr>
        <vertAlign val="subscript"/>
        <sz val="24"/>
        <rFont val="Arial"/>
        <family val="2"/>
      </rPr>
      <t>0</t>
    </r>
    <r>
      <rPr>
        <sz val="24"/>
        <rFont val="Arial"/>
        <family val="2"/>
      </rPr>
      <t>) + S</t>
    </r>
    <r>
      <rPr>
        <vertAlign val="subscript"/>
        <sz val="24"/>
        <rFont val="Arial"/>
        <family val="2"/>
      </rPr>
      <t>t</t>
    </r>
  </si>
  <si>
    <r>
      <t>KA</t>
    </r>
    <r>
      <rPr>
        <vertAlign val="subscript"/>
        <sz val="12"/>
        <rFont val="Arial"/>
        <family val="2"/>
      </rPr>
      <t>b,t</t>
    </r>
  </si>
  <si>
    <r>
      <t>KA</t>
    </r>
    <r>
      <rPr>
        <vertAlign val="subscript"/>
        <sz val="12"/>
        <rFont val="Arial"/>
        <family val="2"/>
      </rPr>
      <t>vnb,t</t>
    </r>
  </si>
  <si>
    <r>
      <t>genereller sektoraler Produktivitätsfaktor  (PF</t>
    </r>
    <r>
      <rPr>
        <b/>
        <vertAlign val="subscript"/>
        <sz val="18"/>
        <rFont val="Arial"/>
        <family val="2"/>
      </rPr>
      <t>t</t>
    </r>
    <r>
      <rPr>
        <b/>
        <sz val="18"/>
        <rFont val="Arial"/>
        <family val="2"/>
      </rPr>
      <t>)</t>
    </r>
  </si>
  <si>
    <t>Sofern der angepasste Ansatz nicht 10x,x beträgt, sind nähere Erläuterungen zum Ansatz notwendig.</t>
  </si>
  <si>
    <t>Individueller Supereffizienzwert (in Prozent)</t>
  </si>
  <si>
    <r>
      <t xml:space="preserve">Erforderliche Inanspruchnahme vorgelagerter Netzebenen </t>
    </r>
    <r>
      <rPr>
        <b/>
        <u/>
        <sz val="14"/>
        <rFont val="Arial"/>
        <family val="2"/>
      </rPr>
      <t>im Ausgangsniveau</t>
    </r>
  </si>
  <si>
    <t>Sofern keine Teilnahme am vereinfachten Verfahren:</t>
  </si>
  <si>
    <t>Höhe der dauerhaft nicht beeinflussbare Kosten lt. Ergebnismitteilung</t>
  </si>
  <si>
    <t>Effizienzwert lt. Anhörungsschreiben, soweit noch nicht erfolgt Effizienzwert der 2. Regulierungsperiode</t>
  </si>
  <si>
    <t>24.11.2017/LRegB 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</si>
</sst>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0\ &quot;€&quot;;\-#,##0\ &quot;€&quot;"/>
    <numFmt numFmtId="7" formatCode="#,##0.00\ &quot;€&quot;;\-#,##0.00\ &quot;€&quot;"/>
    <numFmt numFmtId="42" formatCode="_-* #,##0\ &quot;€&quot;_-;\-* #,##0\ &quot;€&quot;_-;_-* &quot;-&quot;\ &quot;€&quot;_-;_-@_-"/>
    <numFmt numFmtId="44" formatCode="_-* #,##0.00\ &quot;€&quot;_-;\-* #,##0.00\ &quot;€&quot;_-;_-* &quot;-&quot;??\ &quot;€&quot;_-;_-@_-"/>
    <numFmt numFmtId="43" formatCode="_-* #,##0.00\ _€_-;\-* #,##0.00\ _€_-;_-* &quot;-&quot;??\ _€_-;_-@_-"/>
    <numFmt numFmtId="164" formatCode="0.000000"/>
    <numFmt numFmtId="165" formatCode="_([$€]* #,##0.00_);_([$€]* \(#,##0.00\);_([$€]* &quot;-&quot;??_);_(@_)"/>
    <numFmt numFmtId="166" formatCode="_-* #,##0.0000\ &quot;€&quot;_-;\-* #,##0.0000\ &quot;€&quot;_-;_-* &quot;-&quot;????\ &quot;€&quot;_-;_-@_-"/>
    <numFmt numFmtId="167" formatCode="#,##0\ &quot;€&quot;"/>
  </numFmts>
  <fonts count="37" x14ac:knownFonts="1">
    <font>
      <sz val="10"/>
      <name val="Arial"/>
    </font>
    <font>
      <sz val="10"/>
      <name val="Arial"/>
      <family val="2"/>
    </font>
    <font>
      <b/>
      <sz val="24"/>
      <name val="Arial"/>
      <family val="2"/>
    </font>
    <font>
      <sz val="12"/>
      <name val="Arial"/>
      <family val="2"/>
    </font>
    <font>
      <b/>
      <sz val="12"/>
      <name val="Arial"/>
      <family val="2"/>
    </font>
    <font>
      <sz val="8"/>
      <name val="Arial"/>
      <family val="2"/>
    </font>
    <font>
      <sz val="8"/>
      <name val="Arial"/>
      <family val="2"/>
    </font>
    <font>
      <b/>
      <u/>
      <sz val="12"/>
      <name val="Arial"/>
      <family val="2"/>
    </font>
    <font>
      <sz val="24"/>
      <name val="Arial"/>
      <family val="2"/>
    </font>
    <font>
      <b/>
      <sz val="18"/>
      <name val="Arial"/>
      <family val="2"/>
    </font>
    <font>
      <sz val="18"/>
      <name val="Arial"/>
      <family val="2"/>
    </font>
    <font>
      <vertAlign val="subscript"/>
      <sz val="12"/>
      <name val="Arial"/>
      <family val="2"/>
    </font>
    <font>
      <vertAlign val="subscript"/>
      <sz val="24"/>
      <name val="Arial"/>
      <family val="2"/>
    </font>
    <font>
      <b/>
      <vertAlign val="subscript"/>
      <sz val="18"/>
      <name val="Arial"/>
      <family val="2"/>
    </font>
    <font>
      <sz val="11"/>
      <name val="Arial"/>
      <family val="2"/>
    </font>
    <font>
      <sz val="15"/>
      <name val="Arial"/>
      <family val="2"/>
    </font>
    <font>
      <sz val="10"/>
      <name val="Arial"/>
      <family val="2"/>
    </font>
    <font>
      <sz val="10"/>
      <name val="Helv"/>
    </font>
    <font>
      <sz val="10"/>
      <name val="Courier"/>
      <family val="3"/>
    </font>
    <font>
      <b/>
      <sz val="15"/>
      <name val="Arial"/>
      <family val="2"/>
    </font>
    <font>
      <sz val="12"/>
      <color rgb="FFFF0000"/>
      <name val="Arial"/>
      <family val="2"/>
    </font>
    <font>
      <b/>
      <sz val="12"/>
      <color rgb="FFFF0000"/>
      <name val="Arial"/>
      <family val="2"/>
    </font>
    <font>
      <b/>
      <sz val="14"/>
      <name val="Arial"/>
      <family val="2"/>
    </font>
    <font>
      <sz val="12"/>
      <color rgb="FF00B050"/>
      <name val="Arial"/>
      <family val="2"/>
    </font>
    <font>
      <sz val="22"/>
      <color rgb="FF00B050"/>
      <name val="Arial"/>
      <family val="2"/>
    </font>
    <font>
      <sz val="18"/>
      <color rgb="FF7030A0"/>
      <name val="Arial"/>
      <family val="2"/>
    </font>
    <font>
      <b/>
      <sz val="12"/>
      <color rgb="FF7030A0"/>
      <name val="Arial"/>
      <family val="2"/>
    </font>
    <font>
      <b/>
      <sz val="18"/>
      <color rgb="FF7030A0"/>
      <name val="Arial"/>
      <family val="2"/>
    </font>
    <font>
      <vertAlign val="subscript"/>
      <sz val="15"/>
      <name val="Arial"/>
      <family val="2"/>
    </font>
    <font>
      <sz val="12"/>
      <color theme="0"/>
      <name val="Arial"/>
      <family val="2"/>
    </font>
    <font>
      <b/>
      <sz val="12"/>
      <color rgb="FF00B050"/>
      <name val="Arial"/>
      <family val="2"/>
    </font>
    <font>
      <sz val="14"/>
      <name val="Arial"/>
      <family val="2"/>
    </font>
    <font>
      <sz val="14"/>
      <color theme="1"/>
      <name val="Arial"/>
      <family val="2"/>
    </font>
    <font>
      <b/>
      <sz val="14"/>
      <color rgb="FF00B050"/>
      <name val="Arial"/>
      <family val="2"/>
    </font>
    <font>
      <sz val="14"/>
      <color rgb="FFFF0000"/>
      <name val="Arial"/>
      <family val="2"/>
    </font>
    <font>
      <b/>
      <u/>
      <sz val="14"/>
      <name val="Arial"/>
      <family val="2"/>
    </font>
    <font>
      <b/>
      <sz val="14"/>
      <color theme="1"/>
      <name val="Arial"/>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22">
    <xf numFmtId="0" fontId="0" fillId="0" borderId="0"/>
    <xf numFmtId="165" fontId="1" fillId="0" borderId="0" applyFont="0" applyFill="0" applyBorder="0" applyAlignment="0" applyProtection="0"/>
    <xf numFmtId="9" fontId="1" fillId="0" borderId="0" applyFont="0" applyFill="0" applyBorder="0" applyAlignment="0" applyProtection="0"/>
    <xf numFmtId="0" fontId="14" fillId="0" borderId="0"/>
    <xf numFmtId="44" fontId="1"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14" fontId="16" fillId="0" borderId="0"/>
    <xf numFmtId="0" fontId="17" fillId="0" borderId="0"/>
    <xf numFmtId="0" fontId="17" fillId="0" borderId="0"/>
    <xf numFmtId="0" fontId="17" fillId="0" borderId="0"/>
    <xf numFmtId="0" fontId="17" fillId="0" borderId="0"/>
    <xf numFmtId="0" fontId="18" fillId="0" borderId="0"/>
    <xf numFmtId="44" fontId="1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4" fontId="1" fillId="0" borderId="0"/>
    <xf numFmtId="44" fontId="1" fillId="0" borderId="0" applyFont="0" applyFill="0" applyBorder="0" applyAlignment="0" applyProtection="0"/>
  </cellStyleXfs>
  <cellXfs count="262">
    <xf numFmtId="0" fontId="0" fillId="0" borderId="0" xfId="0"/>
    <xf numFmtId="0" fontId="3" fillId="0" borderId="0" xfId="0" applyFont="1" applyBorder="1"/>
    <xf numFmtId="0" fontId="4" fillId="0" borderId="0" xfId="0" applyFont="1" applyBorder="1"/>
    <xf numFmtId="44" fontId="3" fillId="0" borderId="0" xfId="0" applyNumberFormat="1" applyFont="1" applyBorder="1"/>
    <xf numFmtId="0" fontId="3" fillId="0" borderId="0" xfId="0" applyFont="1" applyFill="1" applyBorder="1"/>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Border="1" applyAlignment="1">
      <alignment vertical="center"/>
    </xf>
    <xf numFmtId="43" fontId="3" fillId="0" borderId="0" xfId="0" applyNumberFormat="1" applyFont="1" applyAlignment="1">
      <alignment vertical="center"/>
    </xf>
    <xf numFmtId="0" fontId="4" fillId="0" borderId="0" xfId="0" applyFont="1" applyBorder="1" applyAlignment="1">
      <alignment vertical="center"/>
    </xf>
    <xf numFmtId="44" fontId="3" fillId="0" borderId="0" xfId="0" applyNumberFormat="1" applyFont="1" applyBorder="1" applyAlignment="1">
      <alignment horizontal="center"/>
    </xf>
    <xf numFmtId="0" fontId="3" fillId="0" borderId="0" xfId="0" applyFont="1" applyBorder="1" applyAlignment="1">
      <alignment horizontal="center"/>
    </xf>
    <xf numFmtId="49" fontId="2" fillId="0" borderId="0" xfId="0" applyNumberFormat="1" applyFont="1" applyBorder="1" applyAlignment="1">
      <alignment horizontal="center" wrapText="1"/>
    </xf>
    <xf numFmtId="10" fontId="3" fillId="0" borderId="0" xfId="2" applyNumberFormat="1" applyFont="1" applyBorder="1"/>
    <xf numFmtId="4" fontId="4" fillId="0" borderId="0" xfId="0" applyNumberFormat="1" applyFont="1" applyFill="1" applyBorder="1" applyAlignment="1">
      <alignment horizontal="center"/>
    </xf>
    <xf numFmtId="44" fontId="3" fillId="0" borderId="0" xfId="4" applyFont="1" applyBorder="1"/>
    <xf numFmtId="10" fontId="3" fillId="0" borderId="0" xfId="2" applyNumberFormat="1" applyFont="1" applyFill="1" applyBorder="1"/>
    <xf numFmtId="10" fontId="10" fillId="0" borderId="0" xfId="2" applyNumberFormat="1" applyFont="1" applyBorder="1"/>
    <xf numFmtId="0" fontId="10" fillId="0" borderId="0" xfId="0" applyFont="1" applyBorder="1"/>
    <xf numFmtId="44" fontId="9" fillId="0" borderId="0" xfId="0" applyNumberFormat="1" applyFont="1" applyBorder="1"/>
    <xf numFmtId="44" fontId="9" fillId="0" borderId="0" xfId="4" applyFont="1" applyFill="1" applyBorder="1"/>
    <xf numFmtId="0" fontId="4" fillId="0" borderId="0" xfId="0" applyFont="1" applyFill="1" applyBorder="1" applyAlignment="1">
      <alignment vertical="center"/>
    </xf>
    <xf numFmtId="0" fontId="7" fillId="0" borderId="0" xfId="0" applyFont="1" applyBorder="1" applyAlignment="1">
      <alignment vertical="center"/>
    </xf>
    <xf numFmtId="0" fontId="4" fillId="0" borderId="0" xfId="0" applyFont="1" applyBorder="1" applyAlignment="1">
      <alignment horizontal="left" vertical="center" wrapText="1"/>
    </xf>
    <xf numFmtId="49" fontId="3" fillId="0" borderId="0" xfId="0" applyNumberFormat="1"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top" wrapText="1"/>
    </xf>
    <xf numFmtId="49" fontId="9" fillId="0" borderId="0" xfId="0" applyNumberFormat="1" applyFont="1" applyBorder="1" applyAlignment="1">
      <alignment vertical="center"/>
    </xf>
    <xf numFmtId="44" fontId="4" fillId="0" borderId="0" xfId="0" applyNumberFormat="1" applyFont="1" applyFill="1" applyBorder="1"/>
    <xf numFmtId="0" fontId="15" fillId="0" borderId="0" xfId="0" applyFont="1" applyBorder="1" applyAlignment="1">
      <alignment vertical="center"/>
    </xf>
    <xf numFmtId="0" fontId="15" fillId="0" borderId="0" xfId="3" applyFont="1" applyFill="1" applyBorder="1" applyAlignment="1" applyProtection="1">
      <alignment vertical="center" wrapText="1"/>
    </xf>
    <xf numFmtId="0" fontId="15" fillId="0" borderId="0" xfId="0" applyFont="1" applyFill="1" applyBorder="1" applyAlignment="1" applyProtection="1">
      <alignment vertical="center" wrapText="1"/>
    </xf>
    <xf numFmtId="49" fontId="4" fillId="0" borderId="0" xfId="0" applyNumberFormat="1" applyFont="1" applyBorder="1" applyAlignment="1">
      <alignment horizontal="center" vertical="center" wrapText="1"/>
    </xf>
    <xf numFmtId="0" fontId="9" fillId="0" borderId="0" xfId="0" applyFont="1" applyBorder="1" applyAlignment="1">
      <alignment wrapText="1"/>
    </xf>
    <xf numFmtId="10" fontId="9" fillId="0" borderId="0" xfId="2" applyNumberFormat="1" applyFont="1" applyFill="1" applyBorder="1"/>
    <xf numFmtId="0" fontId="15" fillId="0" borderId="15"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Alignment="1">
      <alignment horizontal="center" vertical="center"/>
    </xf>
    <xf numFmtId="44" fontId="3" fillId="0" borderId="0" xfId="0" applyNumberFormat="1" applyFont="1" applyAlignment="1">
      <alignment vertical="center"/>
    </xf>
    <xf numFmtId="44" fontId="10" fillId="0" borderId="0" xfId="0" applyNumberFormat="1" applyFont="1" applyBorder="1" applyAlignment="1">
      <alignment vertical="center"/>
    </xf>
    <xf numFmtId="0" fontId="3" fillId="0" borderId="0" xfId="0" applyFont="1" applyAlignment="1">
      <alignment vertical="center" wrapText="1"/>
    </xf>
    <xf numFmtId="4" fontId="9" fillId="4" borderId="20" xfId="0" applyNumberFormat="1" applyFont="1" applyFill="1" applyBorder="1" applyAlignment="1">
      <alignment horizontal="center"/>
    </xf>
    <xf numFmtId="44" fontId="9" fillId="0" borderId="0" xfId="0" applyNumberFormat="1" applyFont="1" applyFill="1" applyBorder="1"/>
    <xf numFmtId="44" fontId="9" fillId="3" borderId="21" xfId="4" applyFont="1" applyFill="1" applyBorder="1"/>
    <xf numFmtId="44" fontId="9" fillId="4" borderId="22" xfId="0" applyNumberFormat="1" applyFont="1" applyFill="1" applyBorder="1"/>
    <xf numFmtId="10" fontId="3" fillId="2" borderId="23" xfId="2" applyNumberFormat="1" applyFont="1" applyFill="1" applyBorder="1" applyAlignment="1">
      <alignment horizontal="right"/>
    </xf>
    <xf numFmtId="0" fontId="3" fillId="0" borderId="0"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xf numFmtId="0" fontId="22" fillId="0" borderId="0" xfId="0" applyFont="1" applyAlignment="1">
      <alignment vertical="center"/>
    </xf>
    <xf numFmtId="0" fontId="22" fillId="0" borderId="0" xfId="0" applyFont="1" applyBorder="1"/>
    <xf numFmtId="0" fontId="2" fillId="0" borderId="0" xfId="15" applyFont="1" applyAlignment="1">
      <alignment vertical="top"/>
    </xf>
    <xf numFmtId="0" fontId="2" fillId="0" borderId="0" xfId="15" applyFont="1" applyAlignment="1">
      <alignment vertical="top" wrapText="1"/>
    </xf>
    <xf numFmtId="0" fontId="8" fillId="0" borderId="0" xfId="15" applyFont="1" applyAlignment="1">
      <alignment horizontal="left" vertical="top"/>
    </xf>
    <xf numFmtId="0" fontId="3" fillId="0" borderId="0" xfId="15" applyFont="1"/>
    <xf numFmtId="0" fontId="3" fillId="0" borderId="0" xfId="15" applyFont="1" applyBorder="1"/>
    <xf numFmtId="0" fontId="4" fillId="0" borderId="0" xfId="15" applyFont="1"/>
    <xf numFmtId="0" fontId="4" fillId="0" borderId="0" xfId="0" applyFont="1" applyFill="1" applyBorder="1"/>
    <xf numFmtId="0" fontId="3" fillId="0" borderId="0" xfId="0" applyFont="1" applyAlignment="1">
      <alignment horizontal="center" vertical="center" wrapText="1"/>
    </xf>
    <xf numFmtId="44" fontId="3" fillId="0" borderId="0" xfId="0" applyNumberFormat="1" applyFont="1" applyBorder="1" applyAlignment="1">
      <alignment vertical="top"/>
    </xf>
    <xf numFmtId="0" fontId="15" fillId="0" borderId="0" xfId="0" applyFont="1" applyFill="1" applyAlignment="1">
      <alignment vertical="center"/>
    </xf>
    <xf numFmtId="0" fontId="15" fillId="0" borderId="0" xfId="0" applyFont="1" applyFill="1"/>
    <xf numFmtId="0" fontId="15" fillId="0" borderId="0" xfId="0" applyFont="1" applyFill="1" applyAlignment="1">
      <alignment vertical="center" wrapText="1"/>
    </xf>
    <xf numFmtId="10" fontId="20" fillId="0" borderId="0" xfId="2" quotePrefix="1" applyNumberFormat="1" applyFont="1" applyBorder="1"/>
    <xf numFmtId="10" fontId="20" fillId="0" borderId="0" xfId="2" quotePrefix="1" applyNumberFormat="1" applyFont="1" applyBorder="1" applyAlignment="1">
      <alignment horizontal="right"/>
    </xf>
    <xf numFmtId="10" fontId="24" fillId="0" borderId="0" xfId="2" applyNumberFormat="1" applyFont="1" applyBorder="1" applyAlignment="1">
      <alignment horizontal="right"/>
    </xf>
    <xf numFmtId="0" fontId="23" fillId="0" borderId="0" xfId="0" quotePrefix="1" applyFont="1" applyBorder="1"/>
    <xf numFmtId="0" fontId="25" fillId="0" borderId="0" xfId="0" applyFont="1" applyBorder="1"/>
    <xf numFmtId="0" fontId="26" fillId="0" borderId="0" xfId="0" applyFont="1" applyBorder="1"/>
    <xf numFmtId="0" fontId="27" fillId="0" borderId="0" xfId="0" applyFont="1" applyBorder="1" applyAlignment="1">
      <alignment horizontal="left" vertical="center" wrapText="1"/>
    </xf>
    <xf numFmtId="49" fontId="2" fillId="0" borderId="0" xfId="0" applyNumberFormat="1" applyFont="1" applyBorder="1" applyAlignment="1">
      <alignment horizontal="center" wrapText="1"/>
    </xf>
    <xf numFmtId="0" fontId="3" fillId="0" borderId="0" xfId="0" applyFont="1" applyBorder="1" applyAlignment="1">
      <alignment horizontal="left" vertical="center"/>
    </xf>
    <xf numFmtId="10" fontId="29" fillId="0" borderId="0" xfId="2" applyNumberFormat="1" applyFont="1" applyFill="1" applyBorder="1"/>
    <xf numFmtId="10" fontId="9" fillId="3" borderId="24" xfId="4" applyNumberFormat="1" applyFont="1" applyFill="1" applyBorder="1"/>
    <xf numFmtId="0" fontId="21" fillId="0" borderId="0" xfId="0" applyFont="1" applyFill="1" applyBorder="1"/>
    <xf numFmtId="0" fontId="11" fillId="0" borderId="0" xfId="0" applyFont="1" applyBorder="1" applyAlignment="1">
      <alignment vertical="center"/>
    </xf>
    <xf numFmtId="0" fontId="8" fillId="0" borderId="0" xfId="0" applyFont="1" applyAlignment="1">
      <alignment horizontal="center" vertical="center"/>
    </xf>
    <xf numFmtId="166" fontId="3" fillId="0" borderId="0" xfId="0" applyNumberFormat="1" applyFont="1" applyBorder="1"/>
    <xf numFmtId="49" fontId="2" fillId="0" borderId="0" xfId="0" applyNumberFormat="1" applyFont="1" applyBorder="1" applyAlignment="1">
      <alignment horizontal="center" wrapText="1"/>
    </xf>
    <xf numFmtId="44" fontId="21" fillId="0" borderId="0" xfId="0" applyNumberFormat="1" applyFont="1" applyAlignment="1">
      <alignment vertical="center"/>
    </xf>
    <xf numFmtId="0" fontId="30" fillId="0" borderId="0" xfId="0" applyFont="1" applyFill="1" applyAlignment="1">
      <alignment vertical="center"/>
    </xf>
    <xf numFmtId="0" fontId="20" fillId="0" borderId="0" xfId="0" applyFont="1" applyBorder="1"/>
    <xf numFmtId="44" fontId="3" fillId="0" borderId="0" xfId="0" applyNumberFormat="1" applyFont="1" applyFill="1" applyAlignment="1">
      <alignment vertical="center"/>
    </xf>
    <xf numFmtId="49" fontId="2" fillId="0" borderId="0" xfId="0" applyNumberFormat="1" applyFont="1" applyBorder="1" applyAlignment="1">
      <alignment wrapText="1"/>
    </xf>
    <xf numFmtId="5" fontId="9" fillId="3" borderId="1" xfId="4" applyNumberFormat="1" applyFont="1" applyFill="1" applyBorder="1"/>
    <xf numFmtId="5" fontId="9" fillId="3" borderId="2" xfId="4" applyNumberFormat="1" applyFont="1" applyFill="1" applyBorder="1"/>
    <xf numFmtId="5" fontId="9" fillId="3" borderId="4" xfId="4" applyNumberFormat="1" applyFont="1" applyFill="1" applyBorder="1"/>
    <xf numFmtId="5" fontId="9" fillId="3" borderId="5" xfId="4" applyNumberFormat="1" applyFont="1" applyFill="1" applyBorder="1"/>
    <xf numFmtId="5" fontId="9" fillId="3" borderId="7" xfId="4" applyNumberFormat="1" applyFont="1" applyFill="1" applyBorder="1"/>
    <xf numFmtId="5" fontId="9" fillId="3" borderId="8" xfId="4" applyNumberFormat="1" applyFont="1" applyFill="1" applyBorder="1"/>
    <xf numFmtId="5" fontId="9" fillId="3" borderId="24" xfId="4" applyNumberFormat="1" applyFont="1" applyFill="1" applyBorder="1"/>
    <xf numFmtId="5" fontId="9" fillId="3" borderId="10" xfId="0" applyNumberFormat="1" applyFont="1" applyFill="1" applyBorder="1"/>
    <xf numFmtId="5" fontId="9" fillId="3" borderId="12" xfId="0" applyNumberFormat="1" applyFont="1" applyFill="1" applyBorder="1"/>
    <xf numFmtId="5" fontId="9" fillId="3" borderId="11" xfId="0" applyNumberFormat="1" applyFont="1" applyFill="1" applyBorder="1"/>
    <xf numFmtId="5" fontId="9" fillId="3" borderId="21" xfId="4" applyNumberFormat="1" applyFont="1" applyFill="1" applyBorder="1"/>
    <xf numFmtId="5" fontId="9" fillId="4" borderId="22" xfId="0" applyNumberFormat="1" applyFont="1" applyFill="1" applyBorder="1"/>
    <xf numFmtId="0" fontId="9" fillId="0" borderId="0" xfId="15" applyFont="1"/>
    <xf numFmtId="0" fontId="31" fillId="0" borderId="0" xfId="15" applyFont="1"/>
    <xf numFmtId="0" fontId="31" fillId="0" borderId="0" xfId="0" applyFont="1" applyBorder="1" applyAlignment="1">
      <alignment vertical="center"/>
    </xf>
    <xf numFmtId="0" fontId="31" fillId="0" borderId="0" xfId="3" applyFont="1" applyFill="1" applyBorder="1" applyAlignment="1" applyProtection="1">
      <alignment horizontal="left" vertical="center" wrapText="1"/>
    </xf>
    <xf numFmtId="0" fontId="31" fillId="0" borderId="0" xfId="3" applyFont="1" applyFill="1" applyBorder="1" applyAlignment="1" applyProtection="1">
      <alignment vertical="center" wrapText="1"/>
    </xf>
    <xf numFmtId="0" fontId="32" fillId="0" borderId="0" xfId="3" applyFont="1" applyFill="1" applyBorder="1" applyAlignment="1" applyProtection="1">
      <alignment vertical="center"/>
    </xf>
    <xf numFmtId="0" fontId="31" fillId="0" borderId="0" xfId="15" applyFont="1" applyBorder="1"/>
    <xf numFmtId="3" fontId="22" fillId="3" borderId="28" xfId="15" applyNumberFormat="1" applyFont="1" applyFill="1" applyBorder="1" applyAlignment="1">
      <alignment horizontal="center" vertical="center"/>
    </xf>
    <xf numFmtId="3" fontId="33" fillId="0" borderId="0" xfId="15" applyNumberFormat="1" applyFont="1" applyFill="1" applyBorder="1" applyAlignment="1"/>
    <xf numFmtId="5" fontId="22" fillId="3" borderId="35" xfId="4" applyNumberFormat="1" applyFont="1" applyFill="1" applyBorder="1" applyAlignment="1">
      <alignment horizontal="right" vertical="center"/>
    </xf>
    <xf numFmtId="0" fontId="32" fillId="0" borderId="0" xfId="3" applyFont="1" applyFill="1" applyBorder="1" applyAlignment="1" applyProtection="1">
      <alignment vertical="center" wrapText="1"/>
    </xf>
    <xf numFmtId="0" fontId="34" fillId="0" borderId="0" xfId="3" applyFont="1" applyFill="1" applyBorder="1" applyAlignment="1" applyProtection="1">
      <alignment vertical="center" wrapText="1"/>
    </xf>
    <xf numFmtId="3" fontId="22" fillId="0" borderId="0" xfId="15" applyNumberFormat="1" applyFont="1" applyFill="1" applyBorder="1" applyAlignment="1"/>
    <xf numFmtId="5" fontId="22" fillId="3" borderId="10" xfId="15" applyNumberFormat="1" applyFont="1" applyFill="1" applyBorder="1" applyAlignment="1">
      <alignment horizontal="right" vertical="center"/>
    </xf>
    <xf numFmtId="5" fontId="22" fillId="3" borderId="12" xfId="15" applyNumberFormat="1" applyFont="1" applyFill="1" applyBorder="1" applyAlignment="1">
      <alignment horizontal="right" vertical="center"/>
    </xf>
    <xf numFmtId="5" fontId="22" fillId="3" borderId="11" xfId="15" applyNumberFormat="1" applyFont="1" applyFill="1" applyBorder="1" applyAlignment="1">
      <alignment horizontal="right" vertical="center"/>
    </xf>
    <xf numFmtId="0" fontId="34" fillId="0" borderId="0" xfId="15" applyFont="1"/>
    <xf numFmtId="0" fontId="22" fillId="0" borderId="0" xfId="15" applyFont="1"/>
    <xf numFmtId="44" fontId="31" fillId="0" borderId="0" xfId="15" applyNumberFormat="1" applyFont="1"/>
    <xf numFmtId="44" fontId="22" fillId="0" borderId="0" xfId="15" applyNumberFormat="1" applyFont="1" applyBorder="1"/>
    <xf numFmtId="0" fontId="31" fillId="0" borderId="0" xfId="15" applyFont="1" applyAlignment="1"/>
    <xf numFmtId="0" fontId="35" fillId="0" borderId="0" xfId="0" applyFont="1" applyBorder="1" applyAlignment="1">
      <alignment vertical="center"/>
    </xf>
    <xf numFmtId="44" fontId="31" fillId="0" borderId="0" xfId="0" applyNumberFormat="1" applyFont="1" applyBorder="1"/>
    <xf numFmtId="0" fontId="31" fillId="0" borderId="0" xfId="0" applyFont="1" applyBorder="1"/>
    <xf numFmtId="0" fontId="31" fillId="0" borderId="0" xfId="15" applyFont="1" applyAlignment="1">
      <alignment vertical="top" wrapText="1"/>
    </xf>
    <xf numFmtId="0" fontId="31" fillId="0" borderId="0" xfId="0" applyFont="1" applyBorder="1" applyAlignment="1">
      <alignment vertical="top" wrapText="1"/>
    </xf>
    <xf numFmtId="0" fontId="31" fillId="0" borderId="0" xfId="0" applyFont="1" applyFill="1" applyBorder="1" applyAlignment="1" applyProtection="1">
      <alignment horizontal="left" vertical="top"/>
    </xf>
    <xf numFmtId="0" fontId="9" fillId="5" borderId="25"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16" xfId="0" applyFont="1" applyFill="1" applyBorder="1" applyAlignment="1">
      <alignment vertical="center"/>
    </xf>
    <xf numFmtId="0" fontId="9" fillId="5" borderId="17" xfId="0" applyFont="1" applyFill="1" applyBorder="1" applyAlignment="1">
      <alignment vertical="center"/>
    </xf>
    <xf numFmtId="49" fontId="31" fillId="3" borderId="5" xfId="0" applyNumberFormat="1" applyFont="1" applyFill="1" applyBorder="1" applyAlignment="1">
      <alignment vertical="center"/>
    </xf>
    <xf numFmtId="49" fontId="31" fillId="6" borderId="5" xfId="0" applyNumberFormat="1" applyFont="1" applyFill="1" applyBorder="1" applyAlignment="1">
      <alignment vertical="center"/>
    </xf>
    <xf numFmtId="4" fontId="9" fillId="6" borderId="16" xfId="0" applyNumberFormat="1" applyFont="1" applyFill="1" applyBorder="1" applyAlignment="1">
      <alignment horizontal="center"/>
    </xf>
    <xf numFmtId="10" fontId="3" fillId="6" borderId="3" xfId="2" applyNumberFormat="1" applyFont="1" applyFill="1" applyBorder="1" applyAlignment="1">
      <alignment horizontal="right"/>
    </xf>
    <xf numFmtId="10" fontId="3" fillId="6" borderId="6" xfId="2" applyNumberFormat="1" applyFont="1" applyFill="1" applyBorder="1" applyAlignment="1">
      <alignment horizontal="right"/>
    </xf>
    <xf numFmtId="10" fontId="3" fillId="6" borderId="9" xfId="2" applyNumberFormat="1" applyFont="1" applyFill="1" applyBorder="1" applyAlignment="1">
      <alignment horizontal="right"/>
    </xf>
    <xf numFmtId="10" fontId="3" fillId="6" borderId="14" xfId="2" applyNumberFormat="1" applyFont="1" applyFill="1" applyBorder="1"/>
    <xf numFmtId="5" fontId="9" fillId="6" borderId="10" xfId="0" applyNumberFormat="1" applyFont="1" applyFill="1" applyBorder="1"/>
    <xf numFmtId="5" fontId="9" fillId="6" borderId="12" xfId="0" applyNumberFormat="1" applyFont="1" applyFill="1" applyBorder="1"/>
    <xf numFmtId="5" fontId="9" fillId="6" borderId="11" xfId="0" applyNumberFormat="1" applyFont="1" applyFill="1" applyBorder="1"/>
    <xf numFmtId="5" fontId="9" fillId="6" borderId="1" xfId="4" applyNumberFormat="1" applyFont="1" applyFill="1" applyBorder="1"/>
    <xf numFmtId="5" fontId="9" fillId="6" borderId="2" xfId="0" applyNumberFormat="1" applyFont="1" applyFill="1" applyBorder="1"/>
    <xf numFmtId="5" fontId="9" fillId="6" borderId="4" xfId="4" applyNumberFormat="1" applyFont="1" applyFill="1" applyBorder="1"/>
    <xf numFmtId="5" fontId="9" fillId="6" borderId="5" xfId="0" applyNumberFormat="1" applyFont="1" applyFill="1" applyBorder="1"/>
    <xf numFmtId="5" fontId="9" fillId="6" borderId="7" xfId="4" applyNumberFormat="1" applyFont="1" applyFill="1" applyBorder="1"/>
    <xf numFmtId="5" fontId="9" fillId="6" borderId="8" xfId="0" applyNumberFormat="1" applyFont="1" applyFill="1" applyBorder="1"/>
    <xf numFmtId="7" fontId="9" fillId="6" borderId="11" xfId="4" applyNumberFormat="1" applyFont="1" applyFill="1" applyBorder="1" applyAlignment="1" applyProtection="1">
      <alignment horizontal="right"/>
    </xf>
    <xf numFmtId="10" fontId="3" fillId="6" borderId="23" xfId="2" applyNumberFormat="1" applyFont="1" applyFill="1" applyBorder="1" applyAlignment="1">
      <alignment horizontal="right"/>
    </xf>
    <xf numFmtId="5" fontId="9" fillId="6" borderId="11" xfId="0" applyNumberFormat="1" applyFont="1" applyFill="1" applyBorder="1" applyAlignment="1">
      <alignment horizontal="right"/>
    </xf>
    <xf numFmtId="167" fontId="10" fillId="6" borderId="13" xfId="4" applyNumberFormat="1" applyFont="1" applyFill="1" applyBorder="1" applyAlignment="1">
      <alignment vertical="center"/>
    </xf>
    <xf numFmtId="167" fontId="10" fillId="6" borderId="10" xfId="4" applyNumberFormat="1" applyFont="1" applyFill="1" applyBorder="1" applyAlignment="1">
      <alignment vertical="center"/>
    </xf>
    <xf numFmtId="167" fontId="10" fillId="6" borderId="19" xfId="4" applyNumberFormat="1" applyFont="1" applyFill="1" applyBorder="1" applyAlignment="1">
      <alignment vertical="center"/>
    </xf>
    <xf numFmtId="167" fontId="10" fillId="6" borderId="26" xfId="4" applyNumberFormat="1" applyFont="1" applyFill="1" applyBorder="1" applyAlignment="1">
      <alignment horizontal="right" vertical="center"/>
    </xf>
    <xf numFmtId="167" fontId="10" fillId="6" borderId="12" xfId="4" applyNumberFormat="1" applyFont="1" applyFill="1" applyBorder="1" applyAlignment="1">
      <alignment vertical="center"/>
    </xf>
    <xf numFmtId="167" fontId="10" fillId="6" borderId="30" xfId="4" applyNumberFormat="1" applyFont="1" applyFill="1" applyBorder="1" applyAlignment="1">
      <alignment vertical="center"/>
    </xf>
    <xf numFmtId="5" fontId="10" fillId="6" borderId="26" xfId="4" applyNumberFormat="1" applyFont="1" applyFill="1" applyBorder="1" applyAlignment="1">
      <alignment horizontal="right" vertical="center"/>
    </xf>
    <xf numFmtId="5" fontId="10" fillId="6" borderId="12" xfId="4" applyNumberFormat="1" applyFont="1" applyFill="1" applyBorder="1" applyAlignment="1">
      <alignment horizontal="right" vertical="center"/>
    </xf>
    <xf numFmtId="5" fontId="10" fillId="6" borderId="30" xfId="4" applyNumberFormat="1" applyFont="1" applyFill="1" applyBorder="1" applyAlignment="1">
      <alignment horizontal="right" vertical="center"/>
    </xf>
    <xf numFmtId="167" fontId="10" fillId="6" borderId="26" xfId="4" applyNumberFormat="1" applyFont="1" applyFill="1" applyBorder="1" applyAlignment="1">
      <alignment vertical="center"/>
    </xf>
    <xf numFmtId="0" fontId="10" fillId="6" borderId="26" xfId="0" applyFont="1" applyFill="1" applyBorder="1" applyAlignment="1">
      <alignment vertical="center"/>
    </xf>
    <xf numFmtId="0" fontId="10" fillId="6" borderId="12" xfId="0" applyFont="1" applyFill="1" applyBorder="1" applyAlignment="1">
      <alignment vertical="center"/>
    </xf>
    <xf numFmtId="0" fontId="10" fillId="6" borderId="30" xfId="0" applyFont="1" applyFill="1" applyBorder="1" applyAlignment="1">
      <alignment vertical="center"/>
    </xf>
    <xf numFmtId="4" fontId="10" fillId="6" borderId="26" xfId="0" applyNumberFormat="1" applyFont="1" applyFill="1" applyBorder="1" applyAlignment="1">
      <alignment vertical="center"/>
    </xf>
    <xf numFmtId="4" fontId="10" fillId="6" borderId="12" xfId="0" applyNumberFormat="1" applyFont="1" applyFill="1" applyBorder="1" applyAlignment="1">
      <alignment vertical="center"/>
    </xf>
    <xf numFmtId="4" fontId="10" fillId="6" borderId="30" xfId="0" applyNumberFormat="1" applyFont="1" applyFill="1" applyBorder="1" applyAlignment="1">
      <alignment vertical="center"/>
    </xf>
    <xf numFmtId="164" fontId="10" fillId="6" borderId="26" xfId="0" applyNumberFormat="1" applyFont="1" applyFill="1" applyBorder="1" applyAlignment="1">
      <alignment vertical="center"/>
    </xf>
    <xf numFmtId="164" fontId="10" fillId="6" borderId="12" xfId="0" applyNumberFormat="1" applyFont="1" applyFill="1" applyBorder="1" applyAlignment="1">
      <alignment vertical="center"/>
    </xf>
    <xf numFmtId="167" fontId="10" fillId="6" borderId="26" xfId="0" applyNumberFormat="1" applyFont="1" applyFill="1" applyBorder="1" applyAlignment="1">
      <alignment horizontal="right" vertical="center"/>
    </xf>
    <xf numFmtId="167" fontId="10" fillId="6" borderId="12" xfId="0" applyNumberFormat="1" applyFont="1" applyFill="1" applyBorder="1" applyAlignment="1">
      <alignment vertical="center"/>
    </xf>
    <xf numFmtId="167" fontId="10" fillId="6" borderId="30" xfId="0" applyNumberFormat="1" applyFont="1" applyFill="1" applyBorder="1" applyAlignment="1">
      <alignment vertical="center"/>
    </xf>
    <xf numFmtId="3" fontId="10" fillId="6" borderId="26" xfId="0" applyNumberFormat="1" applyFont="1" applyFill="1" applyBorder="1" applyAlignment="1">
      <alignment vertical="center"/>
    </xf>
    <xf numFmtId="3" fontId="10" fillId="6" borderId="12" xfId="0" applyNumberFormat="1" applyFont="1" applyFill="1" applyBorder="1" applyAlignment="1">
      <alignment vertical="center"/>
    </xf>
    <xf numFmtId="3" fontId="10" fillId="6" borderId="30" xfId="0" applyNumberFormat="1" applyFont="1" applyFill="1" applyBorder="1" applyAlignment="1">
      <alignment vertical="center"/>
    </xf>
    <xf numFmtId="3" fontId="10" fillId="6" borderId="27" xfId="0" applyNumberFormat="1" applyFont="1" applyFill="1" applyBorder="1" applyAlignment="1">
      <alignment vertical="center"/>
    </xf>
    <xf numFmtId="3" fontId="10" fillId="6" borderId="11" xfId="0" applyNumberFormat="1" applyFont="1" applyFill="1" applyBorder="1" applyAlignment="1">
      <alignment vertical="center"/>
    </xf>
    <xf numFmtId="3" fontId="10" fillId="6" borderId="31" xfId="0" applyNumberFormat="1" applyFont="1" applyFill="1" applyBorder="1" applyAlignment="1">
      <alignment vertical="center"/>
    </xf>
    <xf numFmtId="0" fontId="22" fillId="5" borderId="37" xfId="15" applyFont="1" applyFill="1" applyBorder="1"/>
    <xf numFmtId="0" fontId="22" fillId="5" borderId="36" xfId="15" applyFont="1" applyFill="1" applyBorder="1" applyAlignment="1">
      <alignment horizontal="right"/>
    </xf>
    <xf numFmtId="0" fontId="22" fillId="5" borderId="38" xfId="15" applyFont="1" applyFill="1" applyBorder="1" applyAlignment="1">
      <alignment horizontal="right"/>
    </xf>
    <xf numFmtId="5" fontId="31" fillId="6" borderId="0" xfId="16" applyNumberFormat="1" applyFont="1" applyFill="1"/>
    <xf numFmtId="5" fontId="31" fillId="6" borderId="34" xfId="16" applyNumberFormat="1" applyFont="1" applyFill="1" applyBorder="1"/>
    <xf numFmtId="5" fontId="31" fillId="6" borderId="0" xfId="15" applyNumberFormat="1" applyFont="1" applyFill="1"/>
    <xf numFmtId="10" fontId="31" fillId="6" borderId="0" xfId="17" applyNumberFormat="1" applyFont="1" applyFill="1"/>
    <xf numFmtId="5" fontId="22" fillId="6" borderId="33" xfId="15" applyNumberFormat="1" applyFont="1" applyFill="1" applyBorder="1"/>
    <xf numFmtId="5" fontId="31" fillId="6" borderId="0" xfId="16" applyNumberFormat="1" applyFont="1" applyFill="1" applyBorder="1"/>
    <xf numFmtId="167" fontId="10" fillId="6" borderId="16" xfId="0" applyNumberFormat="1" applyFont="1" applyFill="1" applyBorder="1" applyAlignment="1">
      <alignment vertical="center"/>
    </xf>
    <xf numFmtId="167" fontId="10" fillId="6" borderId="24" xfId="0" applyNumberFormat="1" applyFont="1" applyFill="1" applyBorder="1" applyAlignment="1">
      <alignment vertical="center"/>
    </xf>
    <xf numFmtId="167" fontId="10" fillId="6" borderId="32" xfId="0" applyNumberFormat="1" applyFont="1" applyFill="1" applyBorder="1" applyAlignment="1">
      <alignment vertical="center"/>
    </xf>
    <xf numFmtId="167" fontId="9" fillId="5" borderId="16" xfId="4" applyNumberFormat="1" applyFont="1" applyFill="1" applyBorder="1" applyAlignment="1">
      <alignment vertical="center"/>
    </xf>
    <xf numFmtId="167" fontId="9" fillId="5" borderId="24" xfId="4" applyNumberFormat="1" applyFont="1" applyFill="1" applyBorder="1" applyAlignment="1">
      <alignment vertical="center"/>
    </xf>
    <xf numFmtId="0" fontId="31" fillId="6" borderId="41" xfId="15" applyFont="1" applyFill="1" applyBorder="1"/>
    <xf numFmtId="0" fontId="31" fillId="6" borderId="42" xfId="15" applyFont="1" applyFill="1" applyBorder="1"/>
    <xf numFmtId="0" fontId="31" fillId="6" borderId="40" xfId="15" applyFont="1" applyFill="1" applyBorder="1"/>
    <xf numFmtId="5" fontId="31" fillId="6" borderId="44" xfId="16" applyNumberFormat="1" applyFont="1" applyFill="1" applyBorder="1"/>
    <xf numFmtId="5" fontId="31" fillId="6" borderId="45" xfId="16" applyNumberFormat="1" applyFont="1" applyFill="1" applyBorder="1"/>
    <xf numFmtId="5" fontId="31" fillId="6" borderId="44" xfId="15" applyNumberFormat="1" applyFont="1" applyFill="1" applyBorder="1"/>
    <xf numFmtId="10" fontId="31" fillId="6" borderId="44" xfId="17" applyNumberFormat="1" applyFont="1" applyFill="1" applyBorder="1"/>
    <xf numFmtId="5" fontId="22" fillId="6" borderId="43" xfId="15" applyNumberFormat="1" applyFont="1" applyFill="1" applyBorder="1"/>
    <xf numFmtId="5" fontId="31" fillId="6" borderId="46" xfId="16" applyNumberFormat="1" applyFont="1" applyFill="1" applyBorder="1"/>
    <xf numFmtId="0" fontId="31" fillId="6" borderId="47" xfId="15" applyFont="1" applyFill="1" applyBorder="1"/>
    <xf numFmtId="5" fontId="31" fillId="6" borderId="48" xfId="16" applyNumberFormat="1" applyFont="1" applyFill="1" applyBorder="1"/>
    <xf numFmtId="0" fontId="22" fillId="5" borderId="5" xfId="15" applyFont="1" applyFill="1" applyBorder="1" applyAlignment="1">
      <alignment horizontal="right"/>
    </xf>
    <xf numFmtId="5" fontId="31" fillId="6" borderId="50" xfId="16" applyNumberFormat="1" applyFont="1" applyFill="1" applyBorder="1"/>
    <xf numFmtId="5" fontId="31" fillId="6" borderId="51" xfId="16" applyNumberFormat="1" applyFont="1" applyFill="1" applyBorder="1"/>
    <xf numFmtId="5" fontId="31" fillId="6" borderId="50" xfId="15" applyNumberFormat="1" applyFont="1" applyFill="1" applyBorder="1"/>
    <xf numFmtId="10" fontId="31" fillId="6" borderId="50" xfId="17" applyNumberFormat="1" applyFont="1" applyFill="1" applyBorder="1"/>
    <xf numFmtId="5" fontId="22" fillId="6" borderId="49" xfId="15" applyNumberFormat="1" applyFont="1" applyFill="1" applyBorder="1"/>
    <xf numFmtId="10" fontId="31" fillId="6" borderId="44" xfId="15" applyNumberFormat="1" applyFont="1" applyFill="1" applyBorder="1"/>
    <xf numFmtId="5" fontId="31" fillId="6" borderId="48" xfId="15" applyNumberFormat="1" applyFont="1" applyFill="1" applyBorder="1"/>
    <xf numFmtId="5" fontId="31" fillId="6" borderId="52" xfId="16" applyNumberFormat="1" applyFont="1" applyFill="1" applyBorder="1"/>
    <xf numFmtId="10" fontId="22" fillId="3" borderId="53" xfId="2" applyNumberFormat="1" applyFont="1" applyFill="1" applyBorder="1" applyAlignment="1">
      <alignment horizontal="right" vertical="center"/>
    </xf>
    <xf numFmtId="10" fontId="22" fillId="3" borderId="12" xfId="2" applyNumberFormat="1" applyFont="1" applyFill="1" applyBorder="1" applyAlignment="1">
      <alignment horizontal="right" vertical="center"/>
    </xf>
    <xf numFmtId="10" fontId="9" fillId="6" borderId="10" xfId="0" applyNumberFormat="1" applyFont="1" applyFill="1" applyBorder="1" applyAlignment="1">
      <alignment horizontal="right"/>
    </xf>
    <xf numFmtId="5" fontId="3" fillId="0" borderId="0" xfId="0" applyNumberFormat="1" applyFont="1" applyBorder="1" applyAlignment="1">
      <alignment vertical="top"/>
    </xf>
    <xf numFmtId="7" fontId="3" fillId="0" borderId="0" xfId="0" applyNumberFormat="1" applyFont="1" applyBorder="1" applyAlignment="1">
      <alignment vertical="top"/>
    </xf>
    <xf numFmtId="5" fontId="3" fillId="0" borderId="0" xfId="0" applyNumberFormat="1" applyFont="1" applyBorder="1"/>
    <xf numFmtId="0" fontId="31" fillId="6" borderId="52" xfId="15" applyFont="1" applyFill="1" applyBorder="1"/>
    <xf numFmtId="0" fontId="31" fillId="6" borderId="50" xfId="15" applyFont="1" applyFill="1" applyBorder="1"/>
    <xf numFmtId="0" fontId="34" fillId="6" borderId="50" xfId="15" applyFont="1" applyFill="1" applyBorder="1"/>
    <xf numFmtId="0" fontId="34" fillId="6" borderId="51" xfId="15" applyFont="1" applyFill="1" applyBorder="1"/>
    <xf numFmtId="0" fontId="32" fillId="0" borderId="0" xfId="3" applyFont="1" applyFill="1" applyBorder="1" applyAlignment="1" applyProtection="1">
      <alignment horizontal="left" vertical="center" wrapText="1"/>
    </xf>
    <xf numFmtId="3" fontId="22" fillId="3" borderId="13" xfId="0" applyNumberFormat="1" applyFont="1" applyFill="1" applyBorder="1" applyAlignment="1">
      <alignment horizontal="center" vertical="center" wrapText="1"/>
    </xf>
    <xf numFmtId="3" fontId="22" fillId="3" borderId="19" xfId="0" applyNumberFormat="1" applyFont="1" applyFill="1" applyBorder="1" applyAlignment="1">
      <alignment horizontal="center" vertical="center" wrapText="1"/>
    </xf>
    <xf numFmtId="3" fontId="22" fillId="3" borderId="26" xfId="0" applyNumberFormat="1" applyFont="1" applyFill="1" applyBorder="1" applyAlignment="1">
      <alignment horizontal="center"/>
    </xf>
    <xf numFmtId="3" fontId="22" fillId="3" borderId="30" xfId="0" applyNumberFormat="1" applyFont="1" applyFill="1" applyBorder="1" applyAlignment="1">
      <alignment horizontal="center"/>
    </xf>
    <xf numFmtId="3" fontId="22" fillId="3" borderId="27" xfId="0" applyNumberFormat="1" applyFont="1" applyFill="1" applyBorder="1" applyAlignment="1">
      <alignment horizontal="center"/>
    </xf>
    <xf numFmtId="3" fontId="22" fillId="3" borderId="31" xfId="0" applyNumberFormat="1" applyFont="1" applyFill="1" applyBorder="1" applyAlignment="1">
      <alignment horizontal="center"/>
    </xf>
    <xf numFmtId="3" fontId="9" fillId="6" borderId="7" xfId="0" applyNumberFormat="1" applyFont="1" applyFill="1" applyBorder="1" applyAlignment="1">
      <alignment horizontal="center"/>
    </xf>
    <xf numFmtId="3" fontId="9" fillId="6" borderId="8" xfId="0" applyNumberFormat="1" applyFont="1" applyFill="1" applyBorder="1" applyAlignment="1">
      <alignment horizontal="center"/>
    </xf>
    <xf numFmtId="3" fontId="9" fillId="6" borderId="9" xfId="0" applyNumberFormat="1" applyFont="1" applyFill="1" applyBorder="1" applyAlignment="1">
      <alignment horizontal="center"/>
    </xf>
    <xf numFmtId="3" fontId="9" fillId="6" borderId="13" xfId="0" applyNumberFormat="1" applyFont="1" applyFill="1" applyBorder="1" applyAlignment="1">
      <alignment horizontal="center" vertical="center" wrapText="1"/>
    </xf>
    <xf numFmtId="3" fontId="9" fillId="6" borderId="18" xfId="0" applyNumberFormat="1" applyFont="1" applyFill="1" applyBorder="1" applyAlignment="1">
      <alignment horizontal="center" vertical="center" wrapText="1"/>
    </xf>
    <xf numFmtId="3" fontId="9" fillId="6" borderId="19" xfId="0" applyNumberFormat="1" applyFont="1" applyFill="1" applyBorder="1" applyAlignment="1">
      <alignment horizontal="center" vertical="center" wrapText="1"/>
    </xf>
    <xf numFmtId="3" fontId="9" fillId="6" borderId="26" xfId="0" applyNumberFormat="1" applyFont="1" applyFill="1" applyBorder="1" applyAlignment="1">
      <alignment horizontal="center" vertical="center" wrapText="1"/>
    </xf>
    <xf numFmtId="3" fontId="9" fillId="6" borderId="36" xfId="0" applyNumberFormat="1" applyFont="1" applyFill="1" applyBorder="1" applyAlignment="1">
      <alignment horizontal="center" vertical="center" wrapText="1"/>
    </xf>
    <xf numFmtId="3" fontId="9" fillId="6" borderId="30" xfId="0" applyNumberFormat="1" applyFont="1" applyFill="1" applyBorder="1" applyAlignment="1">
      <alignment horizontal="center" vertical="center" wrapText="1"/>
    </xf>
    <xf numFmtId="49" fontId="2" fillId="0" borderId="0" xfId="0" applyNumberFormat="1" applyFont="1" applyBorder="1" applyAlignment="1">
      <alignment horizontal="center" wrapText="1"/>
    </xf>
    <xf numFmtId="3" fontId="9" fillId="6" borderId="27" xfId="0" applyNumberFormat="1" applyFont="1" applyFill="1" applyBorder="1" applyAlignment="1">
      <alignment horizontal="center" vertical="center" wrapText="1"/>
    </xf>
    <xf numFmtId="3" fontId="9" fillId="6" borderId="39" xfId="0" applyNumberFormat="1" applyFont="1" applyFill="1" applyBorder="1" applyAlignment="1">
      <alignment horizontal="center" vertical="center" wrapText="1"/>
    </xf>
    <xf numFmtId="3" fontId="9" fillId="6" borderId="31" xfId="0" applyNumberFormat="1" applyFont="1" applyFill="1" applyBorder="1" applyAlignment="1">
      <alignment horizontal="center" vertical="center" wrapText="1"/>
    </xf>
    <xf numFmtId="0" fontId="3" fillId="0" borderId="0" xfId="0" applyFont="1" applyBorder="1" applyAlignment="1">
      <alignment horizontal="left" vertical="center"/>
    </xf>
    <xf numFmtId="0" fontId="9" fillId="5" borderId="17" xfId="0" applyFont="1" applyFill="1" applyBorder="1" applyAlignment="1">
      <alignment horizontal="left" vertical="center" wrapText="1"/>
    </xf>
    <xf numFmtId="0" fontId="36" fillId="0" borderId="0" xfId="3" applyFont="1" applyFill="1" applyBorder="1" applyAlignment="1" applyProtection="1">
      <alignment horizontal="left" vertical="center" wrapText="1"/>
    </xf>
    <xf numFmtId="5" fontId="22" fillId="3" borderId="11" xfId="4" applyNumberFormat="1" applyFont="1" applyFill="1" applyBorder="1" applyAlignment="1">
      <alignment horizontal="right" vertical="center"/>
    </xf>
    <xf numFmtId="42" fontId="22" fillId="3" borderId="10" xfId="15" applyNumberFormat="1" applyFont="1" applyFill="1" applyBorder="1" applyAlignment="1">
      <alignment horizontal="center" vertical="center"/>
    </xf>
    <xf numFmtId="44" fontId="31" fillId="0" borderId="0" xfId="0" applyNumberFormat="1" applyFont="1" applyFill="1" applyBorder="1"/>
    <xf numFmtId="0" fontId="31" fillId="0" borderId="0" xfId="0" applyFont="1" applyFill="1" applyBorder="1" applyAlignment="1" applyProtection="1">
      <alignment horizontal="right" vertical="top"/>
    </xf>
  </cellXfs>
  <cellStyles count="22">
    <cellStyle name="Datum [0]" xfId="8"/>
    <cellStyle name="Datum [0] 2" xfId="20"/>
    <cellStyle name="Euro" xfId="1"/>
    <cellStyle name="Fest - Formatvorlage2" xfId="9"/>
    <cellStyle name="Komma0 - Formatvorlage1" xfId="10"/>
    <cellStyle name="Komma0 - Formatvorlage3" xfId="11"/>
    <cellStyle name="Komma1 - Formatvorlage1" xfId="12"/>
    <cellStyle name="Prozent" xfId="2" builtinId="5"/>
    <cellStyle name="Prozent 2" xfId="7"/>
    <cellStyle name="Prozent 2 2" xfId="17"/>
    <cellStyle name="Standard" xfId="0" builtinId="0"/>
    <cellStyle name="Standard 2" xfId="5"/>
    <cellStyle name="Standard 2 2" xfId="15"/>
    <cellStyle name="Standard_Fragebogen zu § 19 Abs. 3 StromNEV" xfId="3"/>
    <cellStyle name="Undefiniert" xfId="13"/>
    <cellStyle name="Währung" xfId="4" builtinId="4"/>
    <cellStyle name="Währung 2" xfId="14"/>
    <cellStyle name="Währung 2 2" xfId="21"/>
    <cellStyle name="Währung 3" xfId="6"/>
    <cellStyle name="Währung 3 2" xfId="16"/>
    <cellStyle name="Währung 3 3" xfId="19"/>
    <cellStyle name="Währung 4" xfId="18"/>
  </cellStyles>
  <dxfs count="16">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W68"/>
  <sheetViews>
    <sheetView tabSelected="1" zoomScale="80" zoomScaleNormal="80" workbookViewId="0">
      <selection activeCell="G20" sqref="G20"/>
    </sheetView>
  </sheetViews>
  <sheetFormatPr baseColWidth="10" defaultRowHeight="15" x14ac:dyDescent="0.2"/>
  <cols>
    <col min="1" max="1" width="3.42578125" style="71" customWidth="1"/>
    <col min="2" max="2" width="80.7109375" style="71" customWidth="1"/>
    <col min="3" max="3" width="17.42578125" style="71" customWidth="1"/>
    <col min="4" max="4" width="3.28515625" style="71" customWidth="1"/>
    <col min="5" max="5" width="25.7109375" style="71" customWidth="1"/>
    <col min="6" max="6" width="35.5703125" style="71" customWidth="1"/>
    <col min="7" max="7" width="30.140625" style="71" customWidth="1"/>
    <col min="8" max="8" width="27.42578125" style="71" customWidth="1"/>
    <col min="9" max="9" width="25.28515625" style="71" customWidth="1"/>
    <col min="10" max="10" width="18" style="71" bestFit="1" customWidth="1"/>
    <col min="11" max="11" width="21.28515625" style="71" bestFit="1" customWidth="1"/>
    <col min="12" max="247" width="11.42578125" style="71"/>
    <col min="248" max="248" width="3.28515625" style="71" customWidth="1"/>
    <col min="249" max="249" width="70.7109375" style="71" customWidth="1"/>
    <col min="250" max="250" width="25.7109375" style="71" customWidth="1"/>
    <col min="251" max="251" width="3.28515625" style="71" customWidth="1"/>
    <col min="252" max="252" width="23.28515625" style="71" customWidth="1"/>
    <col min="253" max="253" width="3.28515625" style="71" customWidth="1"/>
    <col min="254" max="258" width="11.42578125" style="71"/>
    <col min="259" max="259" width="74.7109375" style="71" customWidth="1"/>
    <col min="260" max="260" width="3.28515625" style="71" customWidth="1"/>
    <col min="261" max="261" width="25.7109375" style="71" customWidth="1"/>
    <col min="262" max="503" width="11.42578125" style="71"/>
    <col min="504" max="504" width="3.28515625" style="71" customWidth="1"/>
    <col min="505" max="505" width="70.7109375" style="71" customWidth="1"/>
    <col min="506" max="506" width="25.7109375" style="71" customWidth="1"/>
    <col min="507" max="507" width="3.28515625" style="71" customWidth="1"/>
    <col min="508" max="508" width="23.28515625" style="71" customWidth="1"/>
    <col min="509" max="509" width="3.28515625" style="71" customWidth="1"/>
    <col min="510" max="514" width="11.42578125" style="71"/>
    <col min="515" max="515" width="74.7109375" style="71" customWidth="1"/>
    <col min="516" max="516" width="3.28515625" style="71" customWidth="1"/>
    <col min="517" max="517" width="25.7109375" style="71" customWidth="1"/>
    <col min="518" max="759" width="11.42578125" style="71"/>
    <col min="760" max="760" width="3.28515625" style="71" customWidth="1"/>
    <col min="761" max="761" width="70.7109375" style="71" customWidth="1"/>
    <col min="762" max="762" width="25.7109375" style="71" customWidth="1"/>
    <col min="763" max="763" width="3.28515625" style="71" customWidth="1"/>
    <col min="764" max="764" width="23.28515625" style="71" customWidth="1"/>
    <col min="765" max="765" width="3.28515625" style="71" customWidth="1"/>
    <col min="766" max="770" width="11.42578125" style="71"/>
    <col min="771" max="771" width="74.7109375" style="71" customWidth="1"/>
    <col min="772" max="772" width="3.28515625" style="71" customWidth="1"/>
    <col min="773" max="773" width="25.7109375" style="71" customWidth="1"/>
    <col min="774" max="1015" width="11.42578125" style="71"/>
    <col min="1016" max="1016" width="3.28515625" style="71" customWidth="1"/>
    <col min="1017" max="1017" width="70.7109375" style="71" customWidth="1"/>
    <col min="1018" max="1018" width="25.7109375" style="71" customWidth="1"/>
    <col min="1019" max="1019" width="3.28515625" style="71" customWidth="1"/>
    <col min="1020" max="1020" width="23.28515625" style="71" customWidth="1"/>
    <col min="1021" max="1021" width="3.28515625" style="71" customWidth="1"/>
    <col min="1022" max="1026" width="11.42578125" style="71"/>
    <col min="1027" max="1027" width="74.7109375" style="71" customWidth="1"/>
    <col min="1028" max="1028" width="3.28515625" style="71" customWidth="1"/>
    <col min="1029" max="1029" width="25.7109375" style="71" customWidth="1"/>
    <col min="1030" max="1271" width="11.42578125" style="71"/>
    <col min="1272" max="1272" width="3.28515625" style="71" customWidth="1"/>
    <col min="1273" max="1273" width="70.7109375" style="71" customWidth="1"/>
    <col min="1274" max="1274" width="25.7109375" style="71" customWidth="1"/>
    <col min="1275" max="1275" width="3.28515625" style="71" customWidth="1"/>
    <col min="1276" max="1276" width="23.28515625" style="71" customWidth="1"/>
    <col min="1277" max="1277" width="3.28515625" style="71" customWidth="1"/>
    <col min="1278" max="1282" width="11.42578125" style="71"/>
    <col min="1283" max="1283" width="74.7109375" style="71" customWidth="1"/>
    <col min="1284" max="1284" width="3.28515625" style="71" customWidth="1"/>
    <col min="1285" max="1285" width="25.7109375" style="71" customWidth="1"/>
    <col min="1286" max="1527" width="11.42578125" style="71"/>
    <col min="1528" max="1528" width="3.28515625" style="71" customWidth="1"/>
    <col min="1529" max="1529" width="70.7109375" style="71" customWidth="1"/>
    <col min="1530" max="1530" width="25.7109375" style="71" customWidth="1"/>
    <col min="1531" max="1531" width="3.28515625" style="71" customWidth="1"/>
    <col min="1532" max="1532" width="23.28515625" style="71" customWidth="1"/>
    <col min="1533" max="1533" width="3.28515625" style="71" customWidth="1"/>
    <col min="1534" max="1538" width="11.42578125" style="71"/>
    <col min="1539" max="1539" width="74.7109375" style="71" customWidth="1"/>
    <col min="1540" max="1540" width="3.28515625" style="71" customWidth="1"/>
    <col min="1541" max="1541" width="25.7109375" style="71" customWidth="1"/>
    <col min="1542" max="1783" width="11.42578125" style="71"/>
    <col min="1784" max="1784" width="3.28515625" style="71" customWidth="1"/>
    <col min="1785" max="1785" width="70.7109375" style="71" customWidth="1"/>
    <col min="1786" max="1786" width="25.7109375" style="71" customWidth="1"/>
    <col min="1787" max="1787" width="3.28515625" style="71" customWidth="1"/>
    <col min="1788" max="1788" width="23.28515625" style="71" customWidth="1"/>
    <col min="1789" max="1789" width="3.28515625" style="71" customWidth="1"/>
    <col min="1790" max="1794" width="11.42578125" style="71"/>
    <col min="1795" max="1795" width="74.7109375" style="71" customWidth="1"/>
    <col min="1796" max="1796" width="3.28515625" style="71" customWidth="1"/>
    <col min="1797" max="1797" width="25.7109375" style="71" customWidth="1"/>
    <col min="1798" max="2039" width="11.42578125" style="71"/>
    <col min="2040" max="2040" width="3.28515625" style="71" customWidth="1"/>
    <col min="2041" max="2041" width="70.7109375" style="71" customWidth="1"/>
    <col min="2042" max="2042" width="25.7109375" style="71" customWidth="1"/>
    <col min="2043" max="2043" width="3.28515625" style="71" customWidth="1"/>
    <col min="2044" max="2044" width="23.28515625" style="71" customWidth="1"/>
    <col min="2045" max="2045" width="3.28515625" style="71" customWidth="1"/>
    <col min="2046" max="2050" width="11.42578125" style="71"/>
    <col min="2051" max="2051" width="74.7109375" style="71" customWidth="1"/>
    <col min="2052" max="2052" width="3.28515625" style="71" customWidth="1"/>
    <col min="2053" max="2053" width="25.7109375" style="71" customWidth="1"/>
    <col min="2054" max="2295" width="11.42578125" style="71"/>
    <col min="2296" max="2296" width="3.28515625" style="71" customWidth="1"/>
    <col min="2297" max="2297" width="70.7109375" style="71" customWidth="1"/>
    <col min="2298" max="2298" width="25.7109375" style="71" customWidth="1"/>
    <col min="2299" max="2299" width="3.28515625" style="71" customWidth="1"/>
    <col min="2300" max="2300" width="23.28515625" style="71" customWidth="1"/>
    <col min="2301" max="2301" width="3.28515625" style="71" customWidth="1"/>
    <col min="2302" max="2306" width="11.42578125" style="71"/>
    <col min="2307" max="2307" width="74.7109375" style="71" customWidth="1"/>
    <col min="2308" max="2308" width="3.28515625" style="71" customWidth="1"/>
    <col min="2309" max="2309" width="25.7109375" style="71" customWidth="1"/>
    <col min="2310" max="2551" width="11.42578125" style="71"/>
    <col min="2552" max="2552" width="3.28515625" style="71" customWidth="1"/>
    <col min="2553" max="2553" width="70.7109375" style="71" customWidth="1"/>
    <col min="2554" max="2554" width="25.7109375" style="71" customWidth="1"/>
    <col min="2555" max="2555" width="3.28515625" style="71" customWidth="1"/>
    <col min="2556" max="2556" width="23.28515625" style="71" customWidth="1"/>
    <col min="2557" max="2557" width="3.28515625" style="71" customWidth="1"/>
    <col min="2558" max="2562" width="11.42578125" style="71"/>
    <col min="2563" max="2563" width="74.7109375" style="71" customWidth="1"/>
    <col min="2564" max="2564" width="3.28515625" style="71" customWidth="1"/>
    <col min="2565" max="2565" width="25.7109375" style="71" customWidth="1"/>
    <col min="2566" max="2807" width="11.42578125" style="71"/>
    <col min="2808" max="2808" width="3.28515625" style="71" customWidth="1"/>
    <col min="2809" max="2809" width="70.7109375" style="71" customWidth="1"/>
    <col min="2810" max="2810" width="25.7109375" style="71" customWidth="1"/>
    <col min="2811" max="2811" width="3.28515625" style="71" customWidth="1"/>
    <col min="2812" max="2812" width="23.28515625" style="71" customWidth="1"/>
    <col min="2813" max="2813" width="3.28515625" style="71" customWidth="1"/>
    <col min="2814" max="2818" width="11.42578125" style="71"/>
    <col min="2819" max="2819" width="74.7109375" style="71" customWidth="1"/>
    <col min="2820" max="2820" width="3.28515625" style="71" customWidth="1"/>
    <col min="2821" max="2821" width="25.7109375" style="71" customWidth="1"/>
    <col min="2822" max="3063" width="11.42578125" style="71"/>
    <col min="3064" max="3064" width="3.28515625" style="71" customWidth="1"/>
    <col min="3065" max="3065" width="70.7109375" style="71" customWidth="1"/>
    <col min="3066" max="3066" width="25.7109375" style="71" customWidth="1"/>
    <col min="3067" max="3067" width="3.28515625" style="71" customWidth="1"/>
    <col min="3068" max="3068" width="23.28515625" style="71" customWidth="1"/>
    <col min="3069" max="3069" width="3.28515625" style="71" customWidth="1"/>
    <col min="3070" max="3074" width="11.42578125" style="71"/>
    <col min="3075" max="3075" width="74.7109375" style="71" customWidth="1"/>
    <col min="3076" max="3076" width="3.28515625" style="71" customWidth="1"/>
    <col min="3077" max="3077" width="25.7109375" style="71" customWidth="1"/>
    <col min="3078" max="3319" width="11.42578125" style="71"/>
    <col min="3320" max="3320" width="3.28515625" style="71" customWidth="1"/>
    <col min="3321" max="3321" width="70.7109375" style="71" customWidth="1"/>
    <col min="3322" max="3322" width="25.7109375" style="71" customWidth="1"/>
    <col min="3323" max="3323" width="3.28515625" style="71" customWidth="1"/>
    <col min="3324" max="3324" width="23.28515625" style="71" customWidth="1"/>
    <col min="3325" max="3325" width="3.28515625" style="71" customWidth="1"/>
    <col min="3326" max="3330" width="11.42578125" style="71"/>
    <col min="3331" max="3331" width="74.7109375" style="71" customWidth="1"/>
    <col min="3332" max="3332" width="3.28515625" style="71" customWidth="1"/>
    <col min="3333" max="3333" width="25.7109375" style="71" customWidth="1"/>
    <col min="3334" max="3575" width="11.42578125" style="71"/>
    <col min="3576" max="3576" width="3.28515625" style="71" customWidth="1"/>
    <col min="3577" max="3577" width="70.7109375" style="71" customWidth="1"/>
    <col min="3578" max="3578" width="25.7109375" style="71" customWidth="1"/>
    <col min="3579" max="3579" width="3.28515625" style="71" customWidth="1"/>
    <col min="3580" max="3580" width="23.28515625" style="71" customWidth="1"/>
    <col min="3581" max="3581" width="3.28515625" style="71" customWidth="1"/>
    <col min="3582" max="3586" width="11.42578125" style="71"/>
    <col min="3587" max="3587" width="74.7109375" style="71" customWidth="1"/>
    <col min="3588" max="3588" width="3.28515625" style="71" customWidth="1"/>
    <col min="3589" max="3589" width="25.7109375" style="71" customWidth="1"/>
    <col min="3590" max="3831" width="11.42578125" style="71"/>
    <col min="3832" max="3832" width="3.28515625" style="71" customWidth="1"/>
    <col min="3833" max="3833" width="70.7109375" style="71" customWidth="1"/>
    <col min="3834" max="3834" width="25.7109375" style="71" customWidth="1"/>
    <col min="3835" max="3835" width="3.28515625" style="71" customWidth="1"/>
    <col min="3836" max="3836" width="23.28515625" style="71" customWidth="1"/>
    <col min="3837" max="3837" width="3.28515625" style="71" customWidth="1"/>
    <col min="3838" max="3842" width="11.42578125" style="71"/>
    <col min="3843" max="3843" width="74.7109375" style="71" customWidth="1"/>
    <col min="3844" max="3844" width="3.28515625" style="71" customWidth="1"/>
    <col min="3845" max="3845" width="25.7109375" style="71" customWidth="1"/>
    <col min="3846" max="4087" width="11.42578125" style="71"/>
    <col min="4088" max="4088" width="3.28515625" style="71" customWidth="1"/>
    <col min="4089" max="4089" width="70.7109375" style="71" customWidth="1"/>
    <col min="4090" max="4090" width="25.7109375" style="71" customWidth="1"/>
    <col min="4091" max="4091" width="3.28515625" style="71" customWidth="1"/>
    <col min="4092" max="4092" width="23.28515625" style="71" customWidth="1"/>
    <col min="4093" max="4093" width="3.28515625" style="71" customWidth="1"/>
    <col min="4094" max="4098" width="11.42578125" style="71"/>
    <col min="4099" max="4099" width="74.7109375" style="71" customWidth="1"/>
    <col min="4100" max="4100" width="3.28515625" style="71" customWidth="1"/>
    <col min="4101" max="4101" width="25.7109375" style="71" customWidth="1"/>
    <col min="4102" max="4343" width="11.42578125" style="71"/>
    <col min="4344" max="4344" width="3.28515625" style="71" customWidth="1"/>
    <col min="4345" max="4345" width="70.7109375" style="71" customWidth="1"/>
    <col min="4346" max="4346" width="25.7109375" style="71" customWidth="1"/>
    <col min="4347" max="4347" width="3.28515625" style="71" customWidth="1"/>
    <col min="4348" max="4348" width="23.28515625" style="71" customWidth="1"/>
    <col min="4349" max="4349" width="3.28515625" style="71" customWidth="1"/>
    <col min="4350" max="4354" width="11.42578125" style="71"/>
    <col min="4355" max="4355" width="74.7109375" style="71" customWidth="1"/>
    <col min="4356" max="4356" width="3.28515625" style="71" customWidth="1"/>
    <col min="4357" max="4357" width="25.7109375" style="71" customWidth="1"/>
    <col min="4358" max="4599" width="11.42578125" style="71"/>
    <col min="4600" max="4600" width="3.28515625" style="71" customWidth="1"/>
    <col min="4601" max="4601" width="70.7109375" style="71" customWidth="1"/>
    <col min="4602" max="4602" width="25.7109375" style="71" customWidth="1"/>
    <col min="4603" max="4603" width="3.28515625" style="71" customWidth="1"/>
    <col min="4604" max="4604" width="23.28515625" style="71" customWidth="1"/>
    <col min="4605" max="4605" width="3.28515625" style="71" customWidth="1"/>
    <col min="4606" max="4610" width="11.42578125" style="71"/>
    <col min="4611" max="4611" width="74.7109375" style="71" customWidth="1"/>
    <col min="4612" max="4612" width="3.28515625" style="71" customWidth="1"/>
    <col min="4613" max="4613" width="25.7109375" style="71" customWidth="1"/>
    <col min="4614" max="4855" width="11.42578125" style="71"/>
    <col min="4856" max="4856" width="3.28515625" style="71" customWidth="1"/>
    <col min="4857" max="4857" width="70.7109375" style="71" customWidth="1"/>
    <col min="4858" max="4858" width="25.7109375" style="71" customWidth="1"/>
    <col min="4859" max="4859" width="3.28515625" style="71" customWidth="1"/>
    <col min="4860" max="4860" width="23.28515625" style="71" customWidth="1"/>
    <col min="4861" max="4861" width="3.28515625" style="71" customWidth="1"/>
    <col min="4862" max="4866" width="11.42578125" style="71"/>
    <col min="4867" max="4867" width="74.7109375" style="71" customWidth="1"/>
    <col min="4868" max="4868" width="3.28515625" style="71" customWidth="1"/>
    <col min="4869" max="4869" width="25.7109375" style="71" customWidth="1"/>
    <col min="4870" max="5111" width="11.42578125" style="71"/>
    <col min="5112" max="5112" width="3.28515625" style="71" customWidth="1"/>
    <col min="5113" max="5113" width="70.7109375" style="71" customWidth="1"/>
    <col min="5114" max="5114" width="25.7109375" style="71" customWidth="1"/>
    <col min="5115" max="5115" width="3.28515625" style="71" customWidth="1"/>
    <col min="5116" max="5116" width="23.28515625" style="71" customWidth="1"/>
    <col min="5117" max="5117" width="3.28515625" style="71" customWidth="1"/>
    <col min="5118" max="5122" width="11.42578125" style="71"/>
    <col min="5123" max="5123" width="74.7109375" style="71" customWidth="1"/>
    <col min="5124" max="5124" width="3.28515625" style="71" customWidth="1"/>
    <col min="5125" max="5125" width="25.7109375" style="71" customWidth="1"/>
    <col min="5126" max="5367" width="11.42578125" style="71"/>
    <col min="5368" max="5368" width="3.28515625" style="71" customWidth="1"/>
    <col min="5369" max="5369" width="70.7109375" style="71" customWidth="1"/>
    <col min="5370" max="5370" width="25.7109375" style="71" customWidth="1"/>
    <col min="5371" max="5371" width="3.28515625" style="71" customWidth="1"/>
    <col min="5372" max="5372" width="23.28515625" style="71" customWidth="1"/>
    <col min="5373" max="5373" width="3.28515625" style="71" customWidth="1"/>
    <col min="5374" max="5378" width="11.42578125" style="71"/>
    <col min="5379" max="5379" width="74.7109375" style="71" customWidth="1"/>
    <col min="5380" max="5380" width="3.28515625" style="71" customWidth="1"/>
    <col min="5381" max="5381" width="25.7109375" style="71" customWidth="1"/>
    <col min="5382" max="5623" width="11.42578125" style="71"/>
    <col min="5624" max="5624" width="3.28515625" style="71" customWidth="1"/>
    <col min="5625" max="5625" width="70.7109375" style="71" customWidth="1"/>
    <col min="5626" max="5626" width="25.7109375" style="71" customWidth="1"/>
    <col min="5627" max="5627" width="3.28515625" style="71" customWidth="1"/>
    <col min="5628" max="5628" width="23.28515625" style="71" customWidth="1"/>
    <col min="5629" max="5629" width="3.28515625" style="71" customWidth="1"/>
    <col min="5630" max="5634" width="11.42578125" style="71"/>
    <col min="5635" max="5635" width="74.7109375" style="71" customWidth="1"/>
    <col min="5636" max="5636" width="3.28515625" style="71" customWidth="1"/>
    <col min="5637" max="5637" width="25.7109375" style="71" customWidth="1"/>
    <col min="5638" max="5879" width="11.42578125" style="71"/>
    <col min="5880" max="5880" width="3.28515625" style="71" customWidth="1"/>
    <col min="5881" max="5881" width="70.7109375" style="71" customWidth="1"/>
    <col min="5882" max="5882" width="25.7109375" style="71" customWidth="1"/>
    <col min="5883" max="5883" width="3.28515625" style="71" customWidth="1"/>
    <col min="5884" max="5884" width="23.28515625" style="71" customWidth="1"/>
    <col min="5885" max="5885" width="3.28515625" style="71" customWidth="1"/>
    <col min="5886" max="5890" width="11.42578125" style="71"/>
    <col min="5891" max="5891" width="74.7109375" style="71" customWidth="1"/>
    <col min="5892" max="5892" width="3.28515625" style="71" customWidth="1"/>
    <col min="5893" max="5893" width="25.7109375" style="71" customWidth="1"/>
    <col min="5894" max="6135" width="11.42578125" style="71"/>
    <col min="6136" max="6136" width="3.28515625" style="71" customWidth="1"/>
    <col min="6137" max="6137" width="70.7109375" style="71" customWidth="1"/>
    <col min="6138" max="6138" width="25.7109375" style="71" customWidth="1"/>
    <col min="6139" max="6139" width="3.28515625" style="71" customWidth="1"/>
    <col min="6140" max="6140" width="23.28515625" style="71" customWidth="1"/>
    <col min="6141" max="6141" width="3.28515625" style="71" customWidth="1"/>
    <col min="6142" max="6146" width="11.42578125" style="71"/>
    <col min="6147" max="6147" width="74.7109375" style="71" customWidth="1"/>
    <col min="6148" max="6148" width="3.28515625" style="71" customWidth="1"/>
    <col min="6149" max="6149" width="25.7109375" style="71" customWidth="1"/>
    <col min="6150" max="6391" width="11.42578125" style="71"/>
    <col min="6392" max="6392" width="3.28515625" style="71" customWidth="1"/>
    <col min="6393" max="6393" width="70.7109375" style="71" customWidth="1"/>
    <col min="6394" max="6394" width="25.7109375" style="71" customWidth="1"/>
    <col min="6395" max="6395" width="3.28515625" style="71" customWidth="1"/>
    <col min="6396" max="6396" width="23.28515625" style="71" customWidth="1"/>
    <col min="6397" max="6397" width="3.28515625" style="71" customWidth="1"/>
    <col min="6398" max="6402" width="11.42578125" style="71"/>
    <col min="6403" max="6403" width="74.7109375" style="71" customWidth="1"/>
    <col min="6404" max="6404" width="3.28515625" style="71" customWidth="1"/>
    <col min="6405" max="6405" width="25.7109375" style="71" customWidth="1"/>
    <col min="6406" max="6647" width="11.42578125" style="71"/>
    <col min="6648" max="6648" width="3.28515625" style="71" customWidth="1"/>
    <col min="6649" max="6649" width="70.7109375" style="71" customWidth="1"/>
    <col min="6650" max="6650" width="25.7109375" style="71" customWidth="1"/>
    <col min="6651" max="6651" width="3.28515625" style="71" customWidth="1"/>
    <col min="6652" max="6652" width="23.28515625" style="71" customWidth="1"/>
    <col min="6653" max="6653" width="3.28515625" style="71" customWidth="1"/>
    <col min="6654" max="6658" width="11.42578125" style="71"/>
    <col min="6659" max="6659" width="74.7109375" style="71" customWidth="1"/>
    <col min="6660" max="6660" width="3.28515625" style="71" customWidth="1"/>
    <col min="6661" max="6661" width="25.7109375" style="71" customWidth="1"/>
    <col min="6662" max="6903" width="11.42578125" style="71"/>
    <col min="6904" max="6904" width="3.28515625" style="71" customWidth="1"/>
    <col min="6905" max="6905" width="70.7109375" style="71" customWidth="1"/>
    <col min="6906" max="6906" width="25.7109375" style="71" customWidth="1"/>
    <col min="6907" max="6907" width="3.28515625" style="71" customWidth="1"/>
    <col min="6908" max="6908" width="23.28515625" style="71" customWidth="1"/>
    <col min="6909" max="6909" width="3.28515625" style="71" customWidth="1"/>
    <col min="6910" max="6914" width="11.42578125" style="71"/>
    <col min="6915" max="6915" width="74.7109375" style="71" customWidth="1"/>
    <col min="6916" max="6916" width="3.28515625" style="71" customWidth="1"/>
    <col min="6917" max="6917" width="25.7109375" style="71" customWidth="1"/>
    <col min="6918" max="7159" width="11.42578125" style="71"/>
    <col min="7160" max="7160" width="3.28515625" style="71" customWidth="1"/>
    <col min="7161" max="7161" width="70.7109375" style="71" customWidth="1"/>
    <col min="7162" max="7162" width="25.7109375" style="71" customWidth="1"/>
    <col min="7163" max="7163" width="3.28515625" style="71" customWidth="1"/>
    <col min="7164" max="7164" width="23.28515625" style="71" customWidth="1"/>
    <col min="7165" max="7165" width="3.28515625" style="71" customWidth="1"/>
    <col min="7166" max="7170" width="11.42578125" style="71"/>
    <col min="7171" max="7171" width="74.7109375" style="71" customWidth="1"/>
    <col min="7172" max="7172" width="3.28515625" style="71" customWidth="1"/>
    <col min="7173" max="7173" width="25.7109375" style="71" customWidth="1"/>
    <col min="7174" max="7415" width="11.42578125" style="71"/>
    <col min="7416" max="7416" width="3.28515625" style="71" customWidth="1"/>
    <col min="7417" max="7417" width="70.7109375" style="71" customWidth="1"/>
    <col min="7418" max="7418" width="25.7109375" style="71" customWidth="1"/>
    <col min="7419" max="7419" width="3.28515625" style="71" customWidth="1"/>
    <col min="7420" max="7420" width="23.28515625" style="71" customWidth="1"/>
    <col min="7421" max="7421" width="3.28515625" style="71" customWidth="1"/>
    <col min="7422" max="7426" width="11.42578125" style="71"/>
    <col min="7427" max="7427" width="74.7109375" style="71" customWidth="1"/>
    <col min="7428" max="7428" width="3.28515625" style="71" customWidth="1"/>
    <col min="7429" max="7429" width="25.7109375" style="71" customWidth="1"/>
    <col min="7430" max="7671" width="11.42578125" style="71"/>
    <col min="7672" max="7672" width="3.28515625" style="71" customWidth="1"/>
    <col min="7673" max="7673" width="70.7109375" style="71" customWidth="1"/>
    <col min="7674" max="7674" width="25.7109375" style="71" customWidth="1"/>
    <col min="7675" max="7675" width="3.28515625" style="71" customWidth="1"/>
    <col min="7676" max="7676" width="23.28515625" style="71" customWidth="1"/>
    <col min="7677" max="7677" width="3.28515625" style="71" customWidth="1"/>
    <col min="7678" max="7682" width="11.42578125" style="71"/>
    <col min="7683" max="7683" width="74.7109375" style="71" customWidth="1"/>
    <col min="7684" max="7684" width="3.28515625" style="71" customWidth="1"/>
    <col min="7685" max="7685" width="25.7109375" style="71" customWidth="1"/>
    <col min="7686" max="7927" width="11.42578125" style="71"/>
    <col min="7928" max="7928" width="3.28515625" style="71" customWidth="1"/>
    <col min="7929" max="7929" width="70.7109375" style="71" customWidth="1"/>
    <col min="7930" max="7930" width="25.7109375" style="71" customWidth="1"/>
    <col min="7931" max="7931" width="3.28515625" style="71" customWidth="1"/>
    <col min="7932" max="7932" width="23.28515625" style="71" customWidth="1"/>
    <col min="7933" max="7933" width="3.28515625" style="71" customWidth="1"/>
    <col min="7934" max="7938" width="11.42578125" style="71"/>
    <col min="7939" max="7939" width="74.7109375" style="71" customWidth="1"/>
    <col min="7940" max="7940" width="3.28515625" style="71" customWidth="1"/>
    <col min="7941" max="7941" width="25.7109375" style="71" customWidth="1"/>
    <col min="7942" max="8183" width="11.42578125" style="71"/>
    <col min="8184" max="8184" width="3.28515625" style="71" customWidth="1"/>
    <col min="8185" max="8185" width="70.7109375" style="71" customWidth="1"/>
    <col min="8186" max="8186" width="25.7109375" style="71" customWidth="1"/>
    <col min="8187" max="8187" width="3.28515625" style="71" customWidth="1"/>
    <col min="8188" max="8188" width="23.28515625" style="71" customWidth="1"/>
    <col min="8189" max="8189" width="3.28515625" style="71" customWidth="1"/>
    <col min="8190" max="8194" width="11.42578125" style="71"/>
    <col min="8195" max="8195" width="74.7109375" style="71" customWidth="1"/>
    <col min="8196" max="8196" width="3.28515625" style="71" customWidth="1"/>
    <col min="8197" max="8197" width="25.7109375" style="71" customWidth="1"/>
    <col min="8198" max="8439" width="11.42578125" style="71"/>
    <col min="8440" max="8440" width="3.28515625" style="71" customWidth="1"/>
    <col min="8441" max="8441" width="70.7109375" style="71" customWidth="1"/>
    <col min="8442" max="8442" width="25.7109375" style="71" customWidth="1"/>
    <col min="8443" max="8443" width="3.28515625" style="71" customWidth="1"/>
    <col min="8444" max="8444" width="23.28515625" style="71" customWidth="1"/>
    <col min="8445" max="8445" width="3.28515625" style="71" customWidth="1"/>
    <col min="8446" max="8450" width="11.42578125" style="71"/>
    <col min="8451" max="8451" width="74.7109375" style="71" customWidth="1"/>
    <col min="8452" max="8452" width="3.28515625" style="71" customWidth="1"/>
    <col min="8453" max="8453" width="25.7109375" style="71" customWidth="1"/>
    <col min="8454" max="8695" width="11.42578125" style="71"/>
    <col min="8696" max="8696" width="3.28515625" style="71" customWidth="1"/>
    <col min="8697" max="8697" width="70.7109375" style="71" customWidth="1"/>
    <col min="8698" max="8698" width="25.7109375" style="71" customWidth="1"/>
    <col min="8699" max="8699" width="3.28515625" style="71" customWidth="1"/>
    <col min="8700" max="8700" width="23.28515625" style="71" customWidth="1"/>
    <col min="8701" max="8701" width="3.28515625" style="71" customWidth="1"/>
    <col min="8702" max="8706" width="11.42578125" style="71"/>
    <col min="8707" max="8707" width="74.7109375" style="71" customWidth="1"/>
    <col min="8708" max="8708" width="3.28515625" style="71" customWidth="1"/>
    <col min="8709" max="8709" width="25.7109375" style="71" customWidth="1"/>
    <col min="8710" max="8951" width="11.42578125" style="71"/>
    <col min="8952" max="8952" width="3.28515625" style="71" customWidth="1"/>
    <col min="8953" max="8953" width="70.7109375" style="71" customWidth="1"/>
    <col min="8954" max="8954" width="25.7109375" style="71" customWidth="1"/>
    <col min="8955" max="8955" width="3.28515625" style="71" customWidth="1"/>
    <col min="8956" max="8956" width="23.28515625" style="71" customWidth="1"/>
    <col min="8957" max="8957" width="3.28515625" style="71" customWidth="1"/>
    <col min="8958" max="8962" width="11.42578125" style="71"/>
    <col min="8963" max="8963" width="74.7109375" style="71" customWidth="1"/>
    <col min="8964" max="8964" width="3.28515625" style="71" customWidth="1"/>
    <col min="8965" max="8965" width="25.7109375" style="71" customWidth="1"/>
    <col min="8966" max="9207" width="11.42578125" style="71"/>
    <col min="9208" max="9208" width="3.28515625" style="71" customWidth="1"/>
    <col min="9209" max="9209" width="70.7109375" style="71" customWidth="1"/>
    <col min="9210" max="9210" width="25.7109375" style="71" customWidth="1"/>
    <col min="9211" max="9211" width="3.28515625" style="71" customWidth="1"/>
    <col min="9212" max="9212" width="23.28515625" style="71" customWidth="1"/>
    <col min="9213" max="9213" width="3.28515625" style="71" customWidth="1"/>
    <col min="9214" max="9218" width="11.42578125" style="71"/>
    <col min="9219" max="9219" width="74.7109375" style="71" customWidth="1"/>
    <col min="9220" max="9220" width="3.28515625" style="71" customWidth="1"/>
    <col min="9221" max="9221" width="25.7109375" style="71" customWidth="1"/>
    <col min="9222" max="9463" width="11.42578125" style="71"/>
    <col min="9464" max="9464" width="3.28515625" style="71" customWidth="1"/>
    <col min="9465" max="9465" width="70.7109375" style="71" customWidth="1"/>
    <col min="9466" max="9466" width="25.7109375" style="71" customWidth="1"/>
    <col min="9467" max="9467" width="3.28515625" style="71" customWidth="1"/>
    <col min="9468" max="9468" width="23.28515625" style="71" customWidth="1"/>
    <col min="9469" max="9469" width="3.28515625" style="71" customWidth="1"/>
    <col min="9470" max="9474" width="11.42578125" style="71"/>
    <col min="9475" max="9475" width="74.7109375" style="71" customWidth="1"/>
    <col min="9476" max="9476" width="3.28515625" style="71" customWidth="1"/>
    <col min="9477" max="9477" width="25.7109375" style="71" customWidth="1"/>
    <col min="9478" max="9719" width="11.42578125" style="71"/>
    <col min="9720" max="9720" width="3.28515625" style="71" customWidth="1"/>
    <col min="9721" max="9721" width="70.7109375" style="71" customWidth="1"/>
    <col min="9722" max="9722" width="25.7109375" style="71" customWidth="1"/>
    <col min="9723" max="9723" width="3.28515625" style="71" customWidth="1"/>
    <col min="9724" max="9724" width="23.28515625" style="71" customWidth="1"/>
    <col min="9725" max="9725" width="3.28515625" style="71" customWidth="1"/>
    <col min="9726" max="9730" width="11.42578125" style="71"/>
    <col min="9731" max="9731" width="74.7109375" style="71" customWidth="1"/>
    <col min="9732" max="9732" width="3.28515625" style="71" customWidth="1"/>
    <col min="9733" max="9733" width="25.7109375" style="71" customWidth="1"/>
    <col min="9734" max="9975" width="11.42578125" style="71"/>
    <col min="9976" max="9976" width="3.28515625" style="71" customWidth="1"/>
    <col min="9977" max="9977" width="70.7109375" style="71" customWidth="1"/>
    <col min="9978" max="9978" width="25.7109375" style="71" customWidth="1"/>
    <col min="9979" max="9979" width="3.28515625" style="71" customWidth="1"/>
    <col min="9980" max="9980" width="23.28515625" style="71" customWidth="1"/>
    <col min="9981" max="9981" width="3.28515625" style="71" customWidth="1"/>
    <col min="9982" max="9986" width="11.42578125" style="71"/>
    <col min="9987" max="9987" width="74.7109375" style="71" customWidth="1"/>
    <col min="9988" max="9988" width="3.28515625" style="71" customWidth="1"/>
    <col min="9989" max="9989" width="25.7109375" style="71" customWidth="1"/>
    <col min="9990" max="10231" width="11.42578125" style="71"/>
    <col min="10232" max="10232" width="3.28515625" style="71" customWidth="1"/>
    <col min="10233" max="10233" width="70.7109375" style="71" customWidth="1"/>
    <col min="10234" max="10234" width="25.7109375" style="71" customWidth="1"/>
    <col min="10235" max="10235" width="3.28515625" style="71" customWidth="1"/>
    <col min="10236" max="10236" width="23.28515625" style="71" customWidth="1"/>
    <col min="10237" max="10237" width="3.28515625" style="71" customWidth="1"/>
    <col min="10238" max="10242" width="11.42578125" style="71"/>
    <col min="10243" max="10243" width="74.7109375" style="71" customWidth="1"/>
    <col min="10244" max="10244" width="3.28515625" style="71" customWidth="1"/>
    <col min="10245" max="10245" width="25.7109375" style="71" customWidth="1"/>
    <col min="10246" max="10487" width="11.42578125" style="71"/>
    <col min="10488" max="10488" width="3.28515625" style="71" customWidth="1"/>
    <col min="10489" max="10489" width="70.7109375" style="71" customWidth="1"/>
    <col min="10490" max="10490" width="25.7109375" style="71" customWidth="1"/>
    <col min="10491" max="10491" width="3.28515625" style="71" customWidth="1"/>
    <col min="10492" max="10492" width="23.28515625" style="71" customWidth="1"/>
    <col min="10493" max="10493" width="3.28515625" style="71" customWidth="1"/>
    <col min="10494" max="10498" width="11.42578125" style="71"/>
    <col min="10499" max="10499" width="74.7109375" style="71" customWidth="1"/>
    <col min="10500" max="10500" width="3.28515625" style="71" customWidth="1"/>
    <col min="10501" max="10501" width="25.7109375" style="71" customWidth="1"/>
    <col min="10502" max="10743" width="11.42578125" style="71"/>
    <col min="10744" max="10744" width="3.28515625" style="71" customWidth="1"/>
    <col min="10745" max="10745" width="70.7109375" style="71" customWidth="1"/>
    <col min="10746" max="10746" width="25.7109375" style="71" customWidth="1"/>
    <col min="10747" max="10747" width="3.28515625" style="71" customWidth="1"/>
    <col min="10748" max="10748" width="23.28515625" style="71" customWidth="1"/>
    <col min="10749" max="10749" width="3.28515625" style="71" customWidth="1"/>
    <col min="10750" max="10754" width="11.42578125" style="71"/>
    <col min="10755" max="10755" width="74.7109375" style="71" customWidth="1"/>
    <col min="10756" max="10756" width="3.28515625" style="71" customWidth="1"/>
    <col min="10757" max="10757" width="25.7109375" style="71" customWidth="1"/>
    <col min="10758" max="10999" width="11.42578125" style="71"/>
    <col min="11000" max="11000" width="3.28515625" style="71" customWidth="1"/>
    <col min="11001" max="11001" width="70.7109375" style="71" customWidth="1"/>
    <col min="11002" max="11002" width="25.7109375" style="71" customWidth="1"/>
    <col min="11003" max="11003" width="3.28515625" style="71" customWidth="1"/>
    <col min="11004" max="11004" width="23.28515625" style="71" customWidth="1"/>
    <col min="11005" max="11005" width="3.28515625" style="71" customWidth="1"/>
    <col min="11006" max="11010" width="11.42578125" style="71"/>
    <col min="11011" max="11011" width="74.7109375" style="71" customWidth="1"/>
    <col min="11012" max="11012" width="3.28515625" style="71" customWidth="1"/>
    <col min="11013" max="11013" width="25.7109375" style="71" customWidth="1"/>
    <col min="11014" max="11255" width="11.42578125" style="71"/>
    <col min="11256" max="11256" width="3.28515625" style="71" customWidth="1"/>
    <col min="11257" max="11257" width="70.7109375" style="71" customWidth="1"/>
    <col min="11258" max="11258" width="25.7109375" style="71" customWidth="1"/>
    <col min="11259" max="11259" width="3.28515625" style="71" customWidth="1"/>
    <col min="11260" max="11260" width="23.28515625" style="71" customWidth="1"/>
    <col min="11261" max="11261" width="3.28515625" style="71" customWidth="1"/>
    <col min="11262" max="11266" width="11.42578125" style="71"/>
    <col min="11267" max="11267" width="74.7109375" style="71" customWidth="1"/>
    <col min="11268" max="11268" width="3.28515625" style="71" customWidth="1"/>
    <col min="11269" max="11269" width="25.7109375" style="71" customWidth="1"/>
    <col min="11270" max="11511" width="11.42578125" style="71"/>
    <col min="11512" max="11512" width="3.28515625" style="71" customWidth="1"/>
    <col min="11513" max="11513" width="70.7109375" style="71" customWidth="1"/>
    <col min="11514" max="11514" width="25.7109375" style="71" customWidth="1"/>
    <col min="11515" max="11515" width="3.28515625" style="71" customWidth="1"/>
    <col min="11516" max="11516" width="23.28515625" style="71" customWidth="1"/>
    <col min="11517" max="11517" width="3.28515625" style="71" customWidth="1"/>
    <col min="11518" max="11522" width="11.42578125" style="71"/>
    <col min="11523" max="11523" width="74.7109375" style="71" customWidth="1"/>
    <col min="11524" max="11524" width="3.28515625" style="71" customWidth="1"/>
    <col min="11525" max="11525" width="25.7109375" style="71" customWidth="1"/>
    <col min="11526" max="11767" width="11.42578125" style="71"/>
    <col min="11768" max="11768" width="3.28515625" style="71" customWidth="1"/>
    <col min="11769" max="11769" width="70.7109375" style="71" customWidth="1"/>
    <col min="11770" max="11770" width="25.7109375" style="71" customWidth="1"/>
    <col min="11771" max="11771" width="3.28515625" style="71" customWidth="1"/>
    <col min="11772" max="11772" width="23.28515625" style="71" customWidth="1"/>
    <col min="11773" max="11773" width="3.28515625" style="71" customWidth="1"/>
    <col min="11774" max="11778" width="11.42578125" style="71"/>
    <col min="11779" max="11779" width="74.7109375" style="71" customWidth="1"/>
    <col min="11780" max="11780" width="3.28515625" style="71" customWidth="1"/>
    <col min="11781" max="11781" width="25.7109375" style="71" customWidth="1"/>
    <col min="11782" max="12023" width="11.42578125" style="71"/>
    <col min="12024" max="12024" width="3.28515625" style="71" customWidth="1"/>
    <col min="12025" max="12025" width="70.7109375" style="71" customWidth="1"/>
    <col min="12026" max="12026" width="25.7109375" style="71" customWidth="1"/>
    <col min="12027" max="12027" width="3.28515625" style="71" customWidth="1"/>
    <col min="12028" max="12028" width="23.28515625" style="71" customWidth="1"/>
    <col min="12029" max="12029" width="3.28515625" style="71" customWidth="1"/>
    <col min="12030" max="12034" width="11.42578125" style="71"/>
    <col min="12035" max="12035" width="74.7109375" style="71" customWidth="1"/>
    <col min="12036" max="12036" width="3.28515625" style="71" customWidth="1"/>
    <col min="12037" max="12037" width="25.7109375" style="71" customWidth="1"/>
    <col min="12038" max="12279" width="11.42578125" style="71"/>
    <col min="12280" max="12280" width="3.28515625" style="71" customWidth="1"/>
    <col min="12281" max="12281" width="70.7109375" style="71" customWidth="1"/>
    <col min="12282" max="12282" width="25.7109375" style="71" customWidth="1"/>
    <col min="12283" max="12283" width="3.28515625" style="71" customWidth="1"/>
    <col min="12284" max="12284" width="23.28515625" style="71" customWidth="1"/>
    <col min="12285" max="12285" width="3.28515625" style="71" customWidth="1"/>
    <col min="12286" max="12290" width="11.42578125" style="71"/>
    <col min="12291" max="12291" width="74.7109375" style="71" customWidth="1"/>
    <col min="12292" max="12292" width="3.28515625" style="71" customWidth="1"/>
    <col min="12293" max="12293" width="25.7109375" style="71" customWidth="1"/>
    <col min="12294" max="12535" width="11.42578125" style="71"/>
    <col min="12536" max="12536" width="3.28515625" style="71" customWidth="1"/>
    <col min="12537" max="12537" width="70.7109375" style="71" customWidth="1"/>
    <col min="12538" max="12538" width="25.7109375" style="71" customWidth="1"/>
    <col min="12539" max="12539" width="3.28515625" style="71" customWidth="1"/>
    <col min="12540" max="12540" width="23.28515625" style="71" customWidth="1"/>
    <col min="12541" max="12541" width="3.28515625" style="71" customWidth="1"/>
    <col min="12542" max="12546" width="11.42578125" style="71"/>
    <col min="12547" max="12547" width="74.7109375" style="71" customWidth="1"/>
    <col min="12548" max="12548" width="3.28515625" style="71" customWidth="1"/>
    <col min="12549" max="12549" width="25.7109375" style="71" customWidth="1"/>
    <col min="12550" max="12791" width="11.42578125" style="71"/>
    <col min="12792" max="12792" width="3.28515625" style="71" customWidth="1"/>
    <col min="12793" max="12793" width="70.7109375" style="71" customWidth="1"/>
    <col min="12794" max="12794" width="25.7109375" style="71" customWidth="1"/>
    <col min="12795" max="12795" width="3.28515625" style="71" customWidth="1"/>
    <col min="12796" max="12796" width="23.28515625" style="71" customWidth="1"/>
    <col min="12797" max="12797" width="3.28515625" style="71" customWidth="1"/>
    <col min="12798" max="12802" width="11.42578125" style="71"/>
    <col min="12803" max="12803" width="74.7109375" style="71" customWidth="1"/>
    <col min="12804" max="12804" width="3.28515625" style="71" customWidth="1"/>
    <col min="12805" max="12805" width="25.7109375" style="71" customWidth="1"/>
    <col min="12806" max="13047" width="11.42578125" style="71"/>
    <col min="13048" max="13048" width="3.28515625" style="71" customWidth="1"/>
    <col min="13049" max="13049" width="70.7109375" style="71" customWidth="1"/>
    <col min="13050" max="13050" width="25.7109375" style="71" customWidth="1"/>
    <col min="13051" max="13051" width="3.28515625" style="71" customWidth="1"/>
    <col min="13052" max="13052" width="23.28515625" style="71" customWidth="1"/>
    <col min="13053" max="13053" width="3.28515625" style="71" customWidth="1"/>
    <col min="13054" max="13058" width="11.42578125" style="71"/>
    <col min="13059" max="13059" width="74.7109375" style="71" customWidth="1"/>
    <col min="13060" max="13060" width="3.28515625" style="71" customWidth="1"/>
    <col min="13061" max="13061" width="25.7109375" style="71" customWidth="1"/>
    <col min="13062" max="13303" width="11.42578125" style="71"/>
    <col min="13304" max="13304" width="3.28515625" style="71" customWidth="1"/>
    <col min="13305" max="13305" width="70.7109375" style="71" customWidth="1"/>
    <col min="13306" max="13306" width="25.7109375" style="71" customWidth="1"/>
    <col min="13307" max="13307" width="3.28515625" style="71" customWidth="1"/>
    <col min="13308" max="13308" width="23.28515625" style="71" customWidth="1"/>
    <col min="13309" max="13309" width="3.28515625" style="71" customWidth="1"/>
    <col min="13310" max="13314" width="11.42578125" style="71"/>
    <col min="13315" max="13315" width="74.7109375" style="71" customWidth="1"/>
    <col min="13316" max="13316" width="3.28515625" style="71" customWidth="1"/>
    <col min="13317" max="13317" width="25.7109375" style="71" customWidth="1"/>
    <col min="13318" max="13559" width="11.42578125" style="71"/>
    <col min="13560" max="13560" width="3.28515625" style="71" customWidth="1"/>
    <col min="13561" max="13561" width="70.7109375" style="71" customWidth="1"/>
    <col min="13562" max="13562" width="25.7109375" style="71" customWidth="1"/>
    <col min="13563" max="13563" width="3.28515625" style="71" customWidth="1"/>
    <col min="13564" max="13564" width="23.28515625" style="71" customWidth="1"/>
    <col min="13565" max="13565" width="3.28515625" style="71" customWidth="1"/>
    <col min="13566" max="13570" width="11.42578125" style="71"/>
    <col min="13571" max="13571" width="74.7109375" style="71" customWidth="1"/>
    <col min="13572" max="13572" width="3.28515625" style="71" customWidth="1"/>
    <col min="13573" max="13573" width="25.7109375" style="71" customWidth="1"/>
    <col min="13574" max="13815" width="11.42578125" style="71"/>
    <col min="13816" max="13816" width="3.28515625" style="71" customWidth="1"/>
    <col min="13817" max="13817" width="70.7109375" style="71" customWidth="1"/>
    <col min="13818" max="13818" width="25.7109375" style="71" customWidth="1"/>
    <col min="13819" max="13819" width="3.28515625" style="71" customWidth="1"/>
    <col min="13820" max="13820" width="23.28515625" style="71" customWidth="1"/>
    <col min="13821" max="13821" width="3.28515625" style="71" customWidth="1"/>
    <col min="13822" max="13826" width="11.42578125" style="71"/>
    <col min="13827" max="13827" width="74.7109375" style="71" customWidth="1"/>
    <col min="13828" max="13828" width="3.28515625" style="71" customWidth="1"/>
    <col min="13829" max="13829" width="25.7109375" style="71" customWidth="1"/>
    <col min="13830" max="14071" width="11.42578125" style="71"/>
    <col min="14072" max="14072" width="3.28515625" style="71" customWidth="1"/>
    <col min="14073" max="14073" width="70.7109375" style="71" customWidth="1"/>
    <col min="14074" max="14074" width="25.7109375" style="71" customWidth="1"/>
    <col min="14075" max="14075" width="3.28515625" style="71" customWidth="1"/>
    <col min="14076" max="14076" width="23.28515625" style="71" customWidth="1"/>
    <col min="14077" max="14077" width="3.28515625" style="71" customWidth="1"/>
    <col min="14078" max="14082" width="11.42578125" style="71"/>
    <col min="14083" max="14083" width="74.7109375" style="71" customWidth="1"/>
    <col min="14084" max="14084" width="3.28515625" style="71" customWidth="1"/>
    <col min="14085" max="14085" width="25.7109375" style="71" customWidth="1"/>
    <col min="14086" max="14327" width="11.42578125" style="71"/>
    <col min="14328" max="14328" width="3.28515625" style="71" customWidth="1"/>
    <col min="14329" max="14329" width="70.7109375" style="71" customWidth="1"/>
    <col min="14330" max="14330" width="25.7109375" style="71" customWidth="1"/>
    <col min="14331" max="14331" width="3.28515625" style="71" customWidth="1"/>
    <col min="14332" max="14332" width="23.28515625" style="71" customWidth="1"/>
    <col min="14333" max="14333" width="3.28515625" style="71" customWidth="1"/>
    <col min="14334" max="14338" width="11.42578125" style="71"/>
    <col min="14339" max="14339" width="74.7109375" style="71" customWidth="1"/>
    <col min="14340" max="14340" width="3.28515625" style="71" customWidth="1"/>
    <col min="14341" max="14341" width="25.7109375" style="71" customWidth="1"/>
    <col min="14342" max="14583" width="11.42578125" style="71"/>
    <col min="14584" max="14584" width="3.28515625" style="71" customWidth="1"/>
    <col min="14585" max="14585" width="70.7109375" style="71" customWidth="1"/>
    <col min="14586" max="14586" width="25.7109375" style="71" customWidth="1"/>
    <col min="14587" max="14587" width="3.28515625" style="71" customWidth="1"/>
    <col min="14588" max="14588" width="23.28515625" style="71" customWidth="1"/>
    <col min="14589" max="14589" width="3.28515625" style="71" customWidth="1"/>
    <col min="14590" max="14594" width="11.42578125" style="71"/>
    <col min="14595" max="14595" width="74.7109375" style="71" customWidth="1"/>
    <col min="14596" max="14596" width="3.28515625" style="71" customWidth="1"/>
    <col min="14597" max="14597" width="25.7109375" style="71" customWidth="1"/>
    <col min="14598" max="14839" width="11.42578125" style="71"/>
    <col min="14840" max="14840" width="3.28515625" style="71" customWidth="1"/>
    <col min="14841" max="14841" width="70.7109375" style="71" customWidth="1"/>
    <col min="14842" max="14842" width="25.7109375" style="71" customWidth="1"/>
    <col min="14843" max="14843" width="3.28515625" style="71" customWidth="1"/>
    <col min="14844" max="14844" width="23.28515625" style="71" customWidth="1"/>
    <col min="14845" max="14845" width="3.28515625" style="71" customWidth="1"/>
    <col min="14846" max="14850" width="11.42578125" style="71"/>
    <col min="14851" max="14851" width="74.7109375" style="71" customWidth="1"/>
    <col min="14852" max="14852" width="3.28515625" style="71" customWidth="1"/>
    <col min="14853" max="14853" width="25.7109375" style="71" customWidth="1"/>
    <col min="14854" max="15095" width="11.42578125" style="71"/>
    <col min="15096" max="15096" width="3.28515625" style="71" customWidth="1"/>
    <col min="15097" max="15097" width="70.7109375" style="71" customWidth="1"/>
    <col min="15098" max="15098" width="25.7109375" style="71" customWidth="1"/>
    <col min="15099" max="15099" width="3.28515625" style="71" customWidth="1"/>
    <col min="15100" max="15100" width="23.28515625" style="71" customWidth="1"/>
    <col min="15101" max="15101" width="3.28515625" style="71" customWidth="1"/>
    <col min="15102" max="15106" width="11.42578125" style="71"/>
    <col min="15107" max="15107" width="74.7109375" style="71" customWidth="1"/>
    <col min="15108" max="15108" width="3.28515625" style="71" customWidth="1"/>
    <col min="15109" max="15109" width="25.7109375" style="71" customWidth="1"/>
    <col min="15110" max="15351" width="11.42578125" style="71"/>
    <col min="15352" max="15352" width="3.28515625" style="71" customWidth="1"/>
    <col min="15353" max="15353" width="70.7109375" style="71" customWidth="1"/>
    <col min="15354" max="15354" width="25.7109375" style="71" customWidth="1"/>
    <col min="15355" max="15355" width="3.28515625" style="71" customWidth="1"/>
    <col min="15356" max="15356" width="23.28515625" style="71" customWidth="1"/>
    <col min="15357" max="15357" width="3.28515625" style="71" customWidth="1"/>
    <col min="15358" max="15362" width="11.42578125" style="71"/>
    <col min="15363" max="15363" width="74.7109375" style="71" customWidth="1"/>
    <col min="15364" max="15364" width="3.28515625" style="71" customWidth="1"/>
    <col min="15365" max="15365" width="25.7109375" style="71" customWidth="1"/>
    <col min="15366" max="15607" width="11.42578125" style="71"/>
    <col min="15608" max="15608" width="3.28515625" style="71" customWidth="1"/>
    <col min="15609" max="15609" width="70.7109375" style="71" customWidth="1"/>
    <col min="15610" max="15610" width="25.7109375" style="71" customWidth="1"/>
    <col min="15611" max="15611" width="3.28515625" style="71" customWidth="1"/>
    <col min="15612" max="15612" width="23.28515625" style="71" customWidth="1"/>
    <col min="15613" max="15613" width="3.28515625" style="71" customWidth="1"/>
    <col min="15614" max="15618" width="11.42578125" style="71"/>
    <col min="15619" max="15619" width="74.7109375" style="71" customWidth="1"/>
    <col min="15620" max="15620" width="3.28515625" style="71" customWidth="1"/>
    <col min="15621" max="15621" width="25.7109375" style="71" customWidth="1"/>
    <col min="15622" max="15863" width="11.42578125" style="71"/>
    <col min="15864" max="15864" width="3.28515625" style="71" customWidth="1"/>
    <col min="15865" max="15865" width="70.7109375" style="71" customWidth="1"/>
    <col min="15866" max="15866" width="25.7109375" style="71" customWidth="1"/>
    <col min="15867" max="15867" width="3.28515625" style="71" customWidth="1"/>
    <col min="15868" max="15868" width="23.28515625" style="71" customWidth="1"/>
    <col min="15869" max="15869" width="3.28515625" style="71" customWidth="1"/>
    <col min="15870" max="15874" width="11.42578125" style="71"/>
    <col min="15875" max="15875" width="74.7109375" style="71" customWidth="1"/>
    <col min="15876" max="15876" width="3.28515625" style="71" customWidth="1"/>
    <col min="15877" max="15877" width="25.7109375" style="71" customWidth="1"/>
    <col min="15878" max="16119" width="11.42578125" style="71"/>
    <col min="16120" max="16120" width="3.28515625" style="71" customWidth="1"/>
    <col min="16121" max="16121" width="70.7109375" style="71" customWidth="1"/>
    <col min="16122" max="16122" width="25.7109375" style="71" customWidth="1"/>
    <col min="16123" max="16123" width="3.28515625" style="71" customWidth="1"/>
    <col min="16124" max="16124" width="23.28515625" style="71" customWidth="1"/>
    <col min="16125" max="16125" width="3.28515625" style="71" customWidth="1"/>
    <col min="16126" max="16130" width="11.42578125" style="71"/>
    <col min="16131" max="16131" width="74.7109375" style="71" customWidth="1"/>
    <col min="16132" max="16132" width="3.28515625" style="71" customWidth="1"/>
    <col min="16133" max="16133" width="25.7109375" style="71" customWidth="1"/>
    <col min="16134" max="16375" width="11.42578125" style="71"/>
    <col min="16376" max="16376" width="3.28515625" style="71" customWidth="1"/>
    <col min="16377" max="16377" width="70.7109375" style="71" customWidth="1"/>
    <col min="16378" max="16378" width="25.7109375" style="71" customWidth="1"/>
    <col min="16379" max="16379" width="3.28515625" style="71" customWidth="1"/>
    <col min="16380" max="16380" width="23.28515625" style="71" customWidth="1"/>
    <col min="16381" max="16381" width="3.28515625" style="71" customWidth="1"/>
    <col min="16382" max="16384" width="11.42578125" style="71"/>
  </cols>
  <sheetData>
    <row r="1" spans="2:6" s="70" customFormat="1" ht="30" customHeight="1" x14ac:dyDescent="0.2">
      <c r="B1" s="68" t="s">
        <v>146</v>
      </c>
      <c r="C1" s="68"/>
      <c r="D1" s="69"/>
      <c r="E1" s="69"/>
    </row>
    <row r="2" spans="2:6" s="70" customFormat="1" ht="30" customHeight="1" x14ac:dyDescent="0.2">
      <c r="B2" s="68"/>
      <c r="C2" s="68"/>
      <c r="D2" s="69"/>
      <c r="E2" s="69"/>
    </row>
    <row r="4" spans="2:6" ht="23.25" x14ac:dyDescent="0.2">
      <c r="B4" s="20" t="s">
        <v>147</v>
      </c>
      <c r="C4" s="20"/>
    </row>
    <row r="5" spans="2:6" s="114" customFormat="1" ht="18.75" thickBot="1" x14ac:dyDescent="0.3"/>
    <row r="6" spans="2:6" s="114" customFormat="1" ht="18" x14ac:dyDescent="0.25">
      <c r="B6" s="115" t="s">
        <v>29</v>
      </c>
      <c r="C6" s="115"/>
      <c r="E6" s="236"/>
      <c r="F6" s="237"/>
    </row>
    <row r="7" spans="2:6" s="114" customFormat="1" ht="18" x14ac:dyDescent="0.25">
      <c r="B7" s="115" t="s">
        <v>30</v>
      </c>
      <c r="C7" s="115"/>
      <c r="E7" s="238"/>
      <c r="F7" s="239"/>
    </row>
    <row r="8" spans="2:6" s="114" customFormat="1" ht="18" x14ac:dyDescent="0.25">
      <c r="B8" s="116" t="s">
        <v>31</v>
      </c>
      <c r="C8" s="116"/>
      <c r="E8" s="238"/>
      <c r="F8" s="239"/>
    </row>
    <row r="9" spans="2:6" s="114" customFormat="1" ht="18" x14ac:dyDescent="0.25">
      <c r="B9" s="116" t="s">
        <v>32</v>
      </c>
      <c r="C9" s="116"/>
      <c r="E9" s="238"/>
      <c r="F9" s="239"/>
    </row>
    <row r="10" spans="2:6" s="114" customFormat="1" ht="18.75" thickBot="1" x14ac:dyDescent="0.3">
      <c r="B10" s="117" t="s">
        <v>142</v>
      </c>
      <c r="C10" s="117"/>
      <c r="E10" s="240"/>
      <c r="F10" s="241"/>
    </row>
    <row r="11" spans="2:6" s="114" customFormat="1" ht="18" x14ac:dyDescent="0.25"/>
    <row r="12" spans="2:6" s="114" customFormat="1" ht="18.75" thickBot="1" x14ac:dyDescent="0.3"/>
    <row r="13" spans="2:6" s="119" customFormat="1" ht="18" x14ac:dyDescent="0.25">
      <c r="B13" s="118" t="s">
        <v>36</v>
      </c>
      <c r="C13" s="118"/>
      <c r="E13" s="120"/>
      <c r="F13" s="121"/>
    </row>
    <row r="14" spans="2:6" s="119" customFormat="1" ht="18" x14ac:dyDescent="0.25">
      <c r="B14" s="118" t="s">
        <v>87</v>
      </c>
      <c r="C14" s="118"/>
      <c r="E14" s="122"/>
      <c r="F14" s="121"/>
    </row>
    <row r="15" spans="2:6" s="119" customFormat="1" ht="18.75" thickBot="1" x14ac:dyDescent="0.3">
      <c r="B15" s="114" t="s">
        <v>158</v>
      </c>
      <c r="C15" s="118"/>
      <c r="E15" s="258"/>
      <c r="F15" s="121"/>
    </row>
    <row r="16" spans="2:6" customFormat="1" ht="17.25" customHeight="1" x14ac:dyDescent="0.2"/>
    <row r="17" spans="2:15" customFormat="1" ht="18.75" thickBot="1" x14ac:dyDescent="0.25">
      <c r="B17" s="257" t="s">
        <v>159</v>
      </c>
    </row>
    <row r="18" spans="2:15" s="119" customFormat="1" ht="24" customHeight="1" x14ac:dyDescent="0.25">
      <c r="B18" s="235" t="s">
        <v>160</v>
      </c>
      <c r="C18" s="123"/>
      <c r="E18" s="259"/>
      <c r="F18" s="121"/>
    </row>
    <row r="19" spans="2:15" s="119" customFormat="1" ht="36" x14ac:dyDescent="0.25">
      <c r="B19" s="117" t="s">
        <v>161</v>
      </c>
      <c r="C19" s="117"/>
      <c r="E19" s="226"/>
      <c r="F19" s="121"/>
    </row>
    <row r="20" spans="2:15" s="119" customFormat="1" ht="18" customHeight="1" thickBot="1" x14ac:dyDescent="0.3">
      <c r="B20" s="117" t="s">
        <v>157</v>
      </c>
      <c r="C20" s="117"/>
      <c r="E20" s="225"/>
      <c r="F20" s="121"/>
    </row>
    <row r="21" spans="2:15" s="119" customFormat="1" ht="18" customHeight="1" thickBot="1" x14ac:dyDescent="0.3">
      <c r="B21" s="124"/>
      <c r="C21" s="124"/>
      <c r="E21" s="125"/>
      <c r="F21" s="125"/>
    </row>
    <row r="22" spans="2:15" s="119" customFormat="1" ht="18" customHeight="1" x14ac:dyDescent="0.25">
      <c r="B22" s="117" t="s">
        <v>75</v>
      </c>
      <c r="C22" s="117"/>
      <c r="E22" s="126"/>
      <c r="F22" s="125"/>
    </row>
    <row r="23" spans="2:15" s="119" customFormat="1" ht="18" customHeight="1" x14ac:dyDescent="0.25">
      <c r="B23" s="117" t="s">
        <v>76</v>
      </c>
      <c r="C23" s="117"/>
      <c r="E23" s="127"/>
      <c r="F23" s="125"/>
    </row>
    <row r="24" spans="2:15" s="119" customFormat="1" ht="18" customHeight="1" x14ac:dyDescent="0.25">
      <c r="B24" s="117" t="s">
        <v>77</v>
      </c>
      <c r="C24" s="117"/>
      <c r="E24" s="127"/>
      <c r="F24" s="125"/>
    </row>
    <row r="25" spans="2:15" s="119" customFormat="1" ht="18" customHeight="1" x14ac:dyDescent="0.25">
      <c r="B25" s="117" t="s">
        <v>78</v>
      </c>
      <c r="C25" s="117"/>
      <c r="E25" s="127"/>
      <c r="F25" s="125"/>
    </row>
    <row r="26" spans="2:15" s="119" customFormat="1" ht="18" customHeight="1" thickBot="1" x14ac:dyDescent="0.3">
      <c r="B26" s="117" t="s">
        <v>79</v>
      </c>
      <c r="C26" s="117"/>
      <c r="E26" s="128"/>
      <c r="F26" s="125"/>
    </row>
    <row r="27" spans="2:15" s="119" customFormat="1" ht="15.75" customHeight="1" x14ac:dyDescent="0.25">
      <c r="B27" s="117"/>
      <c r="C27" s="117"/>
      <c r="E27" s="114"/>
      <c r="F27" s="125"/>
    </row>
    <row r="28" spans="2:15" s="114" customFormat="1" ht="18" x14ac:dyDescent="0.25">
      <c r="B28" s="129"/>
      <c r="C28" s="129"/>
      <c r="H28" s="119"/>
      <c r="I28" s="119"/>
      <c r="J28" s="119"/>
      <c r="K28" s="119"/>
      <c r="L28" s="119"/>
      <c r="M28" s="119"/>
      <c r="N28" s="119"/>
      <c r="O28" s="119"/>
    </row>
    <row r="29" spans="2:15" ht="26.25" x14ac:dyDescent="0.45">
      <c r="B29" s="113" t="s">
        <v>148</v>
      </c>
      <c r="C29" s="113"/>
      <c r="D29" s="73"/>
      <c r="H29" s="72"/>
      <c r="I29" s="72"/>
      <c r="J29" s="72"/>
      <c r="K29" s="72"/>
      <c r="L29" s="72"/>
      <c r="M29" s="72"/>
      <c r="N29" s="72"/>
      <c r="O29" s="72"/>
    </row>
    <row r="30" spans="2:15" s="114" customFormat="1" ht="18" x14ac:dyDescent="0.25">
      <c r="B30" s="130"/>
      <c r="C30" s="130"/>
      <c r="D30" s="130"/>
      <c r="H30" s="119"/>
      <c r="I30" s="119"/>
      <c r="J30" s="119"/>
      <c r="K30" s="119"/>
      <c r="L30" s="119"/>
      <c r="M30" s="119"/>
      <c r="N30" s="119"/>
      <c r="O30" s="119"/>
    </row>
    <row r="31" spans="2:15" s="114" customFormat="1" ht="18" x14ac:dyDescent="0.25">
      <c r="B31" s="130"/>
      <c r="C31" s="130"/>
      <c r="D31" s="130"/>
      <c r="H31" s="119"/>
      <c r="I31" s="119"/>
      <c r="J31" s="119"/>
      <c r="K31" s="119"/>
      <c r="L31" s="119"/>
      <c r="M31" s="119"/>
      <c r="N31" s="119"/>
      <c r="O31" s="119"/>
    </row>
    <row r="32" spans="2:15" s="114" customFormat="1" ht="18" x14ac:dyDescent="0.25">
      <c r="B32" s="114" t="str">
        <f>IF($E$13="Nein","","Ausgangsniveau der Erlösobergrenze")</f>
        <v>Ausgangsniveau der Erlösobergrenze</v>
      </c>
      <c r="D32" s="231"/>
      <c r="E32" s="223">
        <f>IF($E$13="Nein","",$E$14)</f>
        <v>0</v>
      </c>
      <c r="H32" s="119"/>
      <c r="I32" s="119"/>
      <c r="J32" s="119"/>
      <c r="K32" s="119"/>
      <c r="L32" s="119"/>
      <c r="M32" s="119"/>
      <c r="N32" s="119"/>
      <c r="O32" s="119"/>
    </row>
    <row r="33" spans="2:15" s="114" customFormat="1" ht="18" x14ac:dyDescent="0.25">
      <c r="D33" s="232" t="str">
        <f>IF($E$13="Nein","","x")</f>
        <v>x</v>
      </c>
      <c r="E33" s="222">
        <f>IF($E$13="Nein","",0.05)</f>
        <v>0.05</v>
      </c>
    </row>
    <row r="34" spans="2:15" s="114" customFormat="1" ht="18" x14ac:dyDescent="0.25">
      <c r="B34" s="114" t="str">
        <f>IF($E$13="Ja","","Dauerhaft nicht beeinflussbare Kosten lt. Ergebnismitteilung im Basisjahr")</f>
        <v>Dauerhaft nicht beeinflussbare Kosten lt. Ergebnismitteilung im Basisjahr</v>
      </c>
      <c r="D34" s="233"/>
      <c r="E34" s="210">
        <f>ROUND(IF($E$13="Nein",E18,E32*E33),2)</f>
        <v>0</v>
      </c>
    </row>
    <row r="35" spans="2:15" s="114" customFormat="1" ht="18" x14ac:dyDescent="0.25">
      <c r="B35" s="114" t="s">
        <v>158</v>
      </c>
      <c r="D35" s="234"/>
      <c r="E35" s="210" t="str">
        <f>IF(E13="ja",E15,"")</f>
        <v/>
      </c>
    </row>
    <row r="36" spans="2:15" s="114" customFormat="1" ht="18.75" thickBot="1" x14ac:dyDescent="0.3">
      <c r="B36" s="129"/>
      <c r="C36" s="129"/>
      <c r="D36" s="221"/>
      <c r="E36" s="221">
        <f>IF(E13="ja",E34+E35,E34)</f>
        <v>0</v>
      </c>
    </row>
    <row r="37" spans="2:15" s="114" customFormat="1" ht="18.75" thickTop="1" x14ac:dyDescent="0.25">
      <c r="B37" s="129"/>
      <c r="C37" s="129"/>
      <c r="D37" s="119"/>
      <c r="E37" s="132"/>
    </row>
    <row r="38" spans="2:15" s="114" customFormat="1" ht="18" x14ac:dyDescent="0.25">
      <c r="B38" s="129"/>
      <c r="C38" s="129"/>
      <c r="I38" s="119"/>
      <c r="J38" s="119"/>
      <c r="K38" s="119"/>
      <c r="L38" s="119"/>
      <c r="M38" s="119"/>
      <c r="N38" s="119"/>
      <c r="O38" s="119"/>
    </row>
    <row r="39" spans="2:15" ht="26.25" x14ac:dyDescent="0.45">
      <c r="B39" s="113" t="s">
        <v>149</v>
      </c>
      <c r="C39" s="113"/>
      <c r="D39" s="73"/>
      <c r="I39" s="72"/>
      <c r="J39" s="72"/>
      <c r="K39" s="72"/>
      <c r="L39" s="72"/>
      <c r="M39" s="72"/>
      <c r="N39" s="72"/>
      <c r="O39" s="72"/>
    </row>
    <row r="40" spans="2:15" s="114" customFormat="1" ht="18" x14ac:dyDescent="0.25">
      <c r="B40" s="130"/>
      <c r="C40" s="130"/>
      <c r="D40" s="130"/>
      <c r="I40" s="119"/>
      <c r="J40" s="119"/>
      <c r="K40" s="119"/>
      <c r="L40" s="119"/>
      <c r="M40" s="119"/>
      <c r="N40" s="119"/>
      <c r="O40" s="119"/>
    </row>
    <row r="41" spans="2:15" s="114" customFormat="1" ht="18" x14ac:dyDescent="0.25">
      <c r="B41" s="130"/>
      <c r="C41" s="130"/>
      <c r="D41" s="191"/>
      <c r="E41" s="216">
        <v>2018</v>
      </c>
      <c r="F41" s="193">
        <v>2019</v>
      </c>
      <c r="G41" s="192">
        <v>2020</v>
      </c>
      <c r="H41" s="216">
        <v>2021</v>
      </c>
      <c r="I41" s="193">
        <v>2022</v>
      </c>
      <c r="J41" s="119"/>
      <c r="K41" s="119"/>
      <c r="L41" s="119"/>
      <c r="M41" s="119"/>
      <c r="N41" s="119"/>
      <c r="O41" s="119"/>
    </row>
    <row r="42" spans="2:15" s="114" customFormat="1" ht="18" x14ac:dyDescent="0.25">
      <c r="B42" s="114" t="s">
        <v>81</v>
      </c>
      <c r="D42" s="205"/>
      <c r="E42" s="217">
        <f>$E$14</f>
        <v>0</v>
      </c>
      <c r="F42" s="208">
        <f>$E$14</f>
        <v>0</v>
      </c>
      <c r="G42" s="194">
        <f t="shared" ref="G42:I42" si="0">$E$14</f>
        <v>0</v>
      </c>
      <c r="H42" s="217">
        <f t="shared" si="0"/>
        <v>0</v>
      </c>
      <c r="I42" s="208">
        <f t="shared" si="0"/>
        <v>0</v>
      </c>
      <c r="J42" s="119"/>
      <c r="K42" s="119"/>
      <c r="L42" s="119"/>
      <c r="M42" s="119"/>
      <c r="N42" s="119"/>
      <c r="O42" s="119"/>
    </row>
    <row r="43" spans="2:15" s="114" customFormat="1" ht="18" x14ac:dyDescent="0.25">
      <c r="B43" s="114" t="s">
        <v>123</v>
      </c>
      <c r="D43" s="205" t="s">
        <v>82</v>
      </c>
      <c r="E43" s="217">
        <f>$E$36</f>
        <v>0</v>
      </c>
      <c r="F43" s="208">
        <f t="shared" ref="F43:I43" si="1">$E$36</f>
        <v>0</v>
      </c>
      <c r="G43" s="194">
        <f t="shared" si="1"/>
        <v>0</v>
      </c>
      <c r="H43" s="217">
        <f t="shared" si="1"/>
        <v>0</v>
      </c>
      <c r="I43" s="208">
        <f t="shared" si="1"/>
        <v>0</v>
      </c>
      <c r="J43" s="119"/>
      <c r="K43" s="119"/>
      <c r="L43" s="119"/>
      <c r="M43" s="119"/>
      <c r="N43" s="119"/>
      <c r="O43" s="119"/>
    </row>
    <row r="44" spans="2:15" s="114" customFormat="1" ht="18" x14ac:dyDescent="0.25">
      <c r="B44" s="114" t="s">
        <v>88</v>
      </c>
      <c r="D44" s="206" t="s">
        <v>82</v>
      </c>
      <c r="E44" s="218">
        <f>E22</f>
        <v>0</v>
      </c>
      <c r="F44" s="209">
        <f>E23</f>
        <v>0</v>
      </c>
      <c r="G44" s="195">
        <f>E24</f>
        <v>0</v>
      </c>
      <c r="H44" s="218">
        <f>E25</f>
        <v>0</v>
      </c>
      <c r="I44" s="209">
        <f>E26</f>
        <v>0</v>
      </c>
      <c r="J44" s="119"/>
      <c r="K44" s="119"/>
      <c r="L44" s="119"/>
      <c r="M44" s="119"/>
      <c r="N44" s="119"/>
      <c r="O44" s="119"/>
    </row>
    <row r="45" spans="2:15" s="114" customFormat="1" ht="18" x14ac:dyDescent="0.25">
      <c r="B45" s="114" t="s">
        <v>83</v>
      </c>
      <c r="D45" s="205"/>
      <c r="E45" s="219">
        <f>E42-E43-E44</f>
        <v>0</v>
      </c>
      <c r="F45" s="210">
        <f>F42-F43-F44</f>
        <v>0</v>
      </c>
      <c r="G45" s="196">
        <f t="shared" ref="G45:I45" si="2">G42-G43-G44</f>
        <v>0</v>
      </c>
      <c r="H45" s="219">
        <f t="shared" si="2"/>
        <v>0</v>
      </c>
      <c r="I45" s="210">
        <f t="shared" si="2"/>
        <v>0</v>
      </c>
      <c r="J45" s="119"/>
      <c r="K45" s="119"/>
      <c r="L45" s="119"/>
      <c r="M45" s="119"/>
      <c r="N45" s="119"/>
      <c r="O45" s="119"/>
    </row>
    <row r="46" spans="2:15" s="114" customFormat="1" ht="18" x14ac:dyDescent="0.25">
      <c r="B46" s="133" t="s">
        <v>84</v>
      </c>
      <c r="C46" s="133"/>
      <c r="D46" s="205" t="s">
        <v>85</v>
      </c>
      <c r="E46" s="220">
        <f>IF($E$13="Nein",E19,93.46%)</f>
        <v>0.93459999999999999</v>
      </c>
      <c r="F46" s="211">
        <f>IF($E$13="Nein",E19,93.46%)</f>
        <v>0.93459999999999999</v>
      </c>
      <c r="G46" s="197">
        <f>IF($E$13="Nein",E19,93.46%)</f>
        <v>0.93459999999999999</v>
      </c>
      <c r="H46" s="220">
        <f>IF($E$13="Nein",E19,93.46%)</f>
        <v>0.93459999999999999</v>
      </c>
      <c r="I46" s="211">
        <f>IF($E$13="Nein",E19,93.46%)</f>
        <v>0.93459999999999999</v>
      </c>
      <c r="J46" s="119"/>
      <c r="K46" s="119"/>
      <c r="L46" s="119"/>
      <c r="N46" s="119"/>
      <c r="O46" s="119"/>
    </row>
    <row r="47" spans="2:15" s="114" customFormat="1" ht="18.75" thickBot="1" x14ac:dyDescent="0.3">
      <c r="B47" s="129"/>
      <c r="C47" s="129"/>
      <c r="D47" s="207"/>
      <c r="E47" s="221">
        <f>ROUND(E45*E46,2)</f>
        <v>0</v>
      </c>
      <c r="F47" s="212">
        <f>F45*F46</f>
        <v>0</v>
      </c>
      <c r="G47" s="198">
        <f t="shared" ref="G47:I47" si="3">G45*G46</f>
        <v>0</v>
      </c>
      <c r="H47" s="221">
        <f t="shared" si="3"/>
        <v>0</v>
      </c>
      <c r="I47" s="212">
        <f t="shared" si="3"/>
        <v>0</v>
      </c>
      <c r="J47" s="119"/>
      <c r="K47" s="119"/>
      <c r="L47" s="119"/>
      <c r="M47" s="119"/>
      <c r="N47" s="119"/>
      <c r="O47" s="119"/>
    </row>
    <row r="48" spans="2:15" s="114" customFormat="1" ht="18.75" thickTop="1" x14ac:dyDescent="0.25">
      <c r="B48" s="129"/>
      <c r="C48" s="129"/>
      <c r="D48" s="119"/>
      <c r="E48" s="132"/>
      <c r="I48" s="119"/>
      <c r="J48" s="119"/>
      <c r="K48" s="119"/>
      <c r="L48" s="119"/>
      <c r="M48" s="119"/>
      <c r="N48" s="119"/>
      <c r="O48" s="119"/>
    </row>
    <row r="49" spans="1:257" s="114" customFormat="1" ht="18" x14ac:dyDescent="0.25">
      <c r="B49" s="129"/>
      <c r="C49" s="129"/>
      <c r="I49" s="119"/>
      <c r="J49" s="119"/>
      <c r="K49" s="119"/>
      <c r="L49" s="119"/>
      <c r="M49" s="119"/>
      <c r="N49" s="119"/>
      <c r="O49" s="119"/>
    </row>
    <row r="50" spans="1:257" ht="26.25" x14ac:dyDescent="0.45">
      <c r="B50" s="113" t="s">
        <v>150</v>
      </c>
      <c r="C50" s="113"/>
      <c r="I50" s="72"/>
      <c r="J50" s="72"/>
      <c r="K50" s="72"/>
      <c r="L50" s="72"/>
      <c r="M50" s="72"/>
      <c r="N50" s="72"/>
      <c r="O50" s="72"/>
    </row>
    <row r="51" spans="1:257" s="114" customFormat="1" ht="18" x14ac:dyDescent="0.25">
      <c r="B51" s="114" t="s">
        <v>81</v>
      </c>
      <c r="D51" s="214"/>
      <c r="E51" s="224">
        <f>$E$14</f>
        <v>0</v>
      </c>
      <c r="F51" s="224">
        <f t="shared" ref="F51:I51" si="4">$E$14</f>
        <v>0</v>
      </c>
      <c r="G51" s="213">
        <f t="shared" si="4"/>
        <v>0</v>
      </c>
      <c r="H51" s="224">
        <f t="shared" si="4"/>
        <v>0</v>
      </c>
      <c r="I51" s="215">
        <f t="shared" si="4"/>
        <v>0</v>
      </c>
      <c r="J51" s="119"/>
      <c r="K51" s="119"/>
      <c r="L51" s="119"/>
      <c r="M51" s="119"/>
      <c r="N51" s="119"/>
      <c r="O51" s="119"/>
    </row>
    <row r="52" spans="1:257" s="114" customFormat="1" ht="18" x14ac:dyDescent="0.25">
      <c r="B52" s="114" t="s">
        <v>123</v>
      </c>
      <c r="D52" s="205" t="s">
        <v>82</v>
      </c>
      <c r="E52" s="217">
        <f>$E$36</f>
        <v>0</v>
      </c>
      <c r="F52" s="217">
        <f t="shared" ref="F52:I52" si="5">$E$36</f>
        <v>0</v>
      </c>
      <c r="G52" s="199">
        <f t="shared" si="5"/>
        <v>0</v>
      </c>
      <c r="H52" s="217">
        <f t="shared" si="5"/>
        <v>0</v>
      </c>
      <c r="I52" s="208">
        <f t="shared" si="5"/>
        <v>0</v>
      </c>
      <c r="J52" s="119"/>
      <c r="K52" s="119"/>
      <c r="L52" s="119"/>
      <c r="M52" s="119"/>
      <c r="N52" s="119"/>
      <c r="O52" s="119"/>
    </row>
    <row r="53" spans="1:257" s="114" customFormat="1" ht="18" x14ac:dyDescent="0.25">
      <c r="B53" s="114" t="s">
        <v>88</v>
      </c>
      <c r="D53" s="205" t="s">
        <v>82</v>
      </c>
      <c r="E53" s="217">
        <f>E22</f>
        <v>0</v>
      </c>
      <c r="F53" s="217">
        <f>E23</f>
        <v>0</v>
      </c>
      <c r="G53" s="199">
        <f>E24</f>
        <v>0</v>
      </c>
      <c r="H53" s="217">
        <f>E25</f>
        <v>0</v>
      </c>
      <c r="I53" s="208">
        <f>E26</f>
        <v>0</v>
      </c>
      <c r="J53" s="119"/>
      <c r="K53" s="119"/>
      <c r="L53" s="119"/>
      <c r="N53" s="119"/>
      <c r="O53" s="119"/>
    </row>
    <row r="54" spans="1:257" s="114" customFormat="1" ht="18" x14ac:dyDescent="0.25">
      <c r="B54" s="114" t="s">
        <v>86</v>
      </c>
      <c r="D54" s="205" t="s">
        <v>82</v>
      </c>
      <c r="E54" s="217">
        <f>E47</f>
        <v>0</v>
      </c>
      <c r="F54" s="217">
        <f>F47</f>
        <v>0</v>
      </c>
      <c r="G54" s="199">
        <f t="shared" ref="G54:I54" si="6">G47</f>
        <v>0</v>
      </c>
      <c r="H54" s="217">
        <f t="shared" si="6"/>
        <v>0</v>
      </c>
      <c r="I54" s="208">
        <f t="shared" si="6"/>
        <v>0</v>
      </c>
    </row>
    <row r="55" spans="1:257" s="114" customFormat="1" ht="18.75" thickBot="1" x14ac:dyDescent="0.3">
      <c r="B55" s="129"/>
      <c r="C55" s="129"/>
      <c r="D55" s="207"/>
      <c r="E55" s="221">
        <f>ROUND(E51-E52-E53-E54,2)</f>
        <v>0</v>
      </c>
      <c r="F55" s="221">
        <f t="shared" ref="F55:I55" si="7">ROUND(F51-F52-F53-F54,2)</f>
        <v>0</v>
      </c>
      <c r="G55" s="198">
        <f t="shared" si="7"/>
        <v>0</v>
      </c>
      <c r="H55" s="221">
        <f t="shared" si="7"/>
        <v>0</v>
      </c>
      <c r="I55" s="212">
        <f t="shared" si="7"/>
        <v>0</v>
      </c>
    </row>
    <row r="56" spans="1:257" s="114" customFormat="1" ht="18.75" thickTop="1" x14ac:dyDescent="0.25">
      <c r="B56" s="129"/>
      <c r="C56" s="129"/>
    </row>
    <row r="57" spans="1:257" s="114" customFormat="1" ht="18" x14ac:dyDescent="0.25">
      <c r="E57" s="131"/>
    </row>
    <row r="58" spans="1:257" s="114" customFormat="1" ht="18" x14ac:dyDescent="0.25">
      <c r="B58" s="134" t="s">
        <v>35</v>
      </c>
      <c r="C58" s="134"/>
      <c r="D58" s="135"/>
      <c r="E58" s="13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137"/>
      <c r="EE58" s="137"/>
      <c r="EF58" s="137"/>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c r="FV58" s="137"/>
      <c r="FW58" s="137"/>
      <c r="FX58" s="137"/>
      <c r="FY58" s="137"/>
      <c r="FZ58" s="137"/>
      <c r="GA58" s="137"/>
      <c r="GB58" s="137"/>
      <c r="GC58" s="137"/>
      <c r="GD58" s="137"/>
      <c r="GE58" s="137"/>
      <c r="GF58" s="137"/>
      <c r="GG58" s="137"/>
      <c r="GH58" s="137"/>
      <c r="GI58" s="137"/>
      <c r="GJ58" s="137"/>
      <c r="GK58" s="137"/>
      <c r="GL58" s="137"/>
      <c r="GM58" s="137"/>
      <c r="GN58" s="137"/>
      <c r="GO58" s="137"/>
      <c r="GP58" s="137"/>
      <c r="GQ58" s="137"/>
      <c r="GR58" s="137"/>
      <c r="GS58" s="137"/>
      <c r="GT58" s="137"/>
      <c r="GU58" s="137"/>
      <c r="GV58" s="137"/>
      <c r="GW58" s="137"/>
      <c r="GX58" s="137"/>
      <c r="GY58" s="137"/>
      <c r="GZ58" s="137"/>
      <c r="HA58" s="137"/>
      <c r="HB58" s="137"/>
      <c r="HC58" s="137"/>
      <c r="HD58" s="137"/>
      <c r="HE58" s="137"/>
      <c r="HF58" s="137"/>
      <c r="HG58" s="137"/>
      <c r="HH58" s="137"/>
      <c r="HI58" s="137"/>
      <c r="HJ58" s="137"/>
      <c r="HK58" s="137"/>
      <c r="HL58" s="137"/>
      <c r="HM58" s="137"/>
      <c r="HN58" s="137"/>
      <c r="HO58" s="137"/>
      <c r="HP58" s="137"/>
      <c r="HQ58" s="137"/>
      <c r="HR58" s="137"/>
      <c r="HS58" s="137"/>
      <c r="HT58" s="137"/>
      <c r="HU58" s="137"/>
      <c r="HV58" s="137"/>
      <c r="HW58" s="137"/>
      <c r="HX58" s="137"/>
      <c r="HY58" s="137"/>
      <c r="HZ58" s="137"/>
      <c r="IA58" s="137"/>
      <c r="IB58" s="137"/>
      <c r="IC58" s="137"/>
      <c r="ID58" s="137"/>
      <c r="IE58" s="137"/>
      <c r="IF58" s="137"/>
      <c r="IG58" s="137"/>
      <c r="IH58" s="137"/>
      <c r="II58" s="137"/>
      <c r="IJ58" s="137"/>
      <c r="IK58" s="137"/>
      <c r="IL58" s="137"/>
      <c r="IM58" s="137"/>
      <c r="IN58" s="137"/>
      <c r="IO58" s="137"/>
      <c r="IP58" s="137"/>
      <c r="IQ58" s="137"/>
      <c r="IR58" s="137"/>
      <c r="IS58" s="137"/>
      <c r="IT58" s="137"/>
      <c r="IU58" s="137"/>
      <c r="IV58" s="137"/>
      <c r="IW58" s="137"/>
    </row>
    <row r="59" spans="1:257" s="114" customFormat="1" ht="18" x14ac:dyDescent="0.25">
      <c r="A59" s="145"/>
      <c r="B59" s="115" t="s">
        <v>33</v>
      </c>
      <c r="C59" s="115"/>
      <c r="D59" s="135"/>
      <c r="E59" s="136"/>
    </row>
    <row r="60" spans="1:257" s="114" customFormat="1" ht="18" x14ac:dyDescent="0.25">
      <c r="A60" s="146"/>
      <c r="B60" s="115" t="s">
        <v>34</v>
      </c>
      <c r="C60" s="115"/>
      <c r="D60" s="135"/>
      <c r="E60" s="136"/>
    </row>
    <row r="61" spans="1:257" s="114" customFormat="1" ht="78.75" customHeight="1" x14ac:dyDescent="0.25">
      <c r="B61" s="138" t="s">
        <v>151</v>
      </c>
      <c r="C61" s="138"/>
      <c r="D61" s="138"/>
      <c r="E61" s="138"/>
    </row>
    <row r="62" spans="1:257" s="114" customFormat="1" ht="18" x14ac:dyDescent="0.25">
      <c r="B62" s="115"/>
      <c r="C62" s="115"/>
      <c r="D62" s="135"/>
      <c r="E62" s="136"/>
    </row>
    <row r="63" spans="1:257" s="114" customFormat="1" ht="18" x14ac:dyDescent="0.25">
      <c r="B63" s="139" t="s">
        <v>40</v>
      </c>
      <c r="C63" s="139"/>
      <c r="D63" s="260"/>
      <c r="E63" s="261" t="s">
        <v>162</v>
      </c>
    </row>
    <row r="64" spans="1:257" s="114" customFormat="1" ht="18" x14ac:dyDescent="0.25"/>
    <row r="65" s="114" customFormat="1" ht="18" x14ac:dyDescent="0.25"/>
    <row r="66" s="114" customFormat="1" ht="18" x14ac:dyDescent="0.25"/>
    <row r="67" s="114" customFormat="1" ht="18" x14ac:dyDescent="0.25"/>
    <row r="68" s="114" customFormat="1" ht="18" x14ac:dyDescent="0.25"/>
  </sheetData>
  <mergeCells count="5">
    <mergeCell ref="E6:F6"/>
    <mergeCell ref="E7:F7"/>
    <mergeCell ref="E8:F8"/>
    <mergeCell ref="E9:F9"/>
    <mergeCell ref="E10:F10"/>
  </mergeCells>
  <conditionalFormatting sqref="E18:E20">
    <cfRule type="expression" dxfId="15" priority="6">
      <formula>$E$13="Ja"</formula>
    </cfRule>
  </conditionalFormatting>
  <dataValidations count="2">
    <dataValidation type="list" allowBlank="1" showInputMessage="1" showErrorMessage="1" sqref="WVM983074 JA13:JA17 SW13:SW17 ACS13:ACS17 AMO13:AMO17 AWK13:AWK17 BGG13:BGG17 BQC13:BQC17 BZY13:BZY17 CJU13:CJU17 CTQ13:CTQ17 DDM13:DDM17 DNI13:DNI17 DXE13:DXE17 EHA13:EHA17 EQW13:EQW17 FAS13:FAS17 FKO13:FKO17 FUK13:FUK17 GEG13:GEG17 GOC13:GOC17 GXY13:GXY17 HHU13:HHU17 HRQ13:HRQ17 IBM13:IBM17 ILI13:ILI17 IVE13:IVE17 JFA13:JFA17 JOW13:JOW17 JYS13:JYS17 KIO13:KIO17 KSK13:KSK17 LCG13:LCG17 LMC13:LMC17 LVY13:LVY17 MFU13:MFU17 MPQ13:MPQ17 MZM13:MZM17 NJI13:NJI17 NTE13:NTE17 ODA13:ODA17 OMW13:OMW17 OWS13:OWS17 PGO13:PGO17 PQK13:PQK17 QAG13:QAG17 QKC13:QKC17 QTY13:QTY17 RDU13:RDU17 RNQ13:RNQ17 RXM13:RXM17 SHI13:SHI17 SRE13:SRE17 TBA13:TBA17 TKW13:TKW17 TUS13:TUS17 UEO13:UEO17 UOK13:UOK17 UYG13:UYG17 VIC13:VIC17 VRY13:VRY17 WBU13:WBU17 WLQ13:WLQ17 WVM13:WVM17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E13">
      <formula1>"Ja, 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E7">
      <formula1>1</formula1>
      <formula2>250</formula2>
    </dataValidation>
  </dataValidations>
  <pageMargins left="0.39370078740157483" right="0.39370078740157483" top="0.39370078740157483" bottom="0.39370078740157483" header="0.19685039370078741" footer="0.19685039370078741"/>
  <pageSetup paperSize="9" scale="52" orientation="landscape" r:id="rId1"/>
  <headerFooter>
    <oddFooter>&amp;L&amp;8&amp;D&amp;R&amp;8&amp;A -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3"/>
    <pageSetUpPr fitToPage="1"/>
  </sheetPr>
  <dimension ref="A1:T89"/>
  <sheetViews>
    <sheetView showZeros="0" topLeftCell="A46" zoomScale="50" zoomScaleNormal="50" zoomScaleSheetLayoutView="70" workbookViewId="0">
      <selection activeCell="B96" sqref="B96"/>
    </sheetView>
  </sheetViews>
  <sheetFormatPr baseColWidth="10" defaultRowHeight="15" outlineLevelRow="1" x14ac:dyDescent="0.2"/>
  <cols>
    <col min="1" max="1" width="5.28515625" style="1" customWidth="1"/>
    <col min="2" max="2" width="137.28515625" style="15" customWidth="1"/>
    <col min="3" max="3" width="35.7109375" style="3" customWidth="1"/>
    <col min="4" max="4" width="35.7109375" style="1" customWidth="1"/>
    <col min="5" max="5" width="15.85546875" style="26" customWidth="1"/>
    <col min="6" max="6" width="27.85546875" style="1" customWidth="1"/>
    <col min="7" max="7" width="30.28515625" style="1" customWidth="1"/>
    <col min="8" max="12" width="11.42578125" style="1"/>
    <col min="13" max="13" width="21.140625" style="1" customWidth="1"/>
    <col min="14" max="16384" width="11.42578125" style="1"/>
  </cols>
  <sheetData>
    <row r="1" spans="2:14" ht="90" customHeight="1" x14ac:dyDescent="0.4">
      <c r="B1" s="251" t="s">
        <v>118</v>
      </c>
      <c r="C1" s="251"/>
      <c r="D1" s="251"/>
      <c r="E1" s="251"/>
    </row>
    <row r="2" spans="2:14" ht="30" x14ac:dyDescent="0.4">
      <c r="B2" s="87"/>
      <c r="C2" s="87"/>
      <c r="D2" s="25"/>
      <c r="E2" s="25"/>
    </row>
    <row r="3" spans="2:14" ht="15" customHeight="1" x14ac:dyDescent="0.4">
      <c r="B3" s="87"/>
      <c r="C3" s="87"/>
      <c r="D3" s="25"/>
      <c r="E3" s="25"/>
    </row>
    <row r="4" spans="2:14" ht="15" customHeight="1" x14ac:dyDescent="0.2"/>
    <row r="5" spans="2:14" ht="24" thickBot="1" x14ac:dyDescent="0.3">
      <c r="B5" s="20" t="s">
        <v>28</v>
      </c>
      <c r="G5" s="67"/>
    </row>
    <row r="6" spans="2:14" ht="23.25" customHeight="1" x14ac:dyDescent="0.2">
      <c r="B6" s="48" t="s">
        <v>29</v>
      </c>
      <c r="C6" s="245">
        <f>Stammdaten_Kostenanteile!E6</f>
        <v>0</v>
      </c>
      <c r="D6" s="246"/>
      <c r="E6" s="247"/>
    </row>
    <row r="7" spans="2:14" ht="23.25" x14ac:dyDescent="0.2">
      <c r="B7" s="42" t="s">
        <v>30</v>
      </c>
      <c r="C7" s="248">
        <f>Stammdaten_Kostenanteile!E7</f>
        <v>0</v>
      </c>
      <c r="D7" s="249"/>
      <c r="E7" s="250"/>
    </row>
    <row r="8" spans="2:14" ht="24" thickBot="1" x14ac:dyDescent="0.4">
      <c r="B8" s="43" t="s">
        <v>144</v>
      </c>
      <c r="C8" s="242">
        <f>Stammdaten_Kostenanteile!E13</f>
        <v>0</v>
      </c>
      <c r="D8" s="243"/>
      <c r="E8" s="244"/>
      <c r="G8" s="98"/>
    </row>
    <row r="9" spans="2:14" ht="15" customHeight="1" x14ac:dyDescent="0.2"/>
    <row r="10" spans="2:14" s="31" customFormat="1" ht="27" thickBot="1" x14ac:dyDescent="0.4">
      <c r="B10" s="20" t="s">
        <v>117</v>
      </c>
      <c r="C10" s="23" t="s">
        <v>64</v>
      </c>
      <c r="D10" s="24" t="s">
        <v>89</v>
      </c>
      <c r="E10" s="30"/>
      <c r="G10" s="1"/>
      <c r="H10" s="1"/>
      <c r="I10" s="1"/>
      <c r="J10" s="1"/>
      <c r="K10" s="1"/>
      <c r="L10" s="1"/>
      <c r="M10" s="1"/>
      <c r="N10" s="1"/>
    </row>
    <row r="11" spans="2:14" ht="24" thickBot="1" x14ac:dyDescent="0.4">
      <c r="B11" s="42" t="s">
        <v>103</v>
      </c>
      <c r="C11" s="147">
        <v>106.9</v>
      </c>
      <c r="D11" s="57">
        <v>107.4</v>
      </c>
      <c r="E11" s="151">
        <f>IFERROR(D11/C11-1,"-")</f>
        <v>4.6772684752105498E-3</v>
      </c>
    </row>
    <row r="12" spans="2:14" ht="15.75" x14ac:dyDescent="0.25">
      <c r="B12" s="22" t="s">
        <v>102</v>
      </c>
      <c r="C12" s="27"/>
      <c r="D12" s="27"/>
    </row>
    <row r="13" spans="2:14" ht="16.5" thickBot="1" x14ac:dyDescent="0.3">
      <c r="B13" s="22"/>
      <c r="C13" s="27"/>
      <c r="D13" s="27"/>
    </row>
    <row r="14" spans="2:14" ht="21" customHeight="1" thickBot="1" x14ac:dyDescent="0.4">
      <c r="B14" s="20" t="s">
        <v>155</v>
      </c>
      <c r="C14" s="90"/>
      <c r="D14" s="27"/>
    </row>
    <row r="16" spans="2:14" ht="24" thickBot="1" x14ac:dyDescent="0.25">
      <c r="B16" s="20" t="s">
        <v>61</v>
      </c>
      <c r="C16" s="23" t="s">
        <v>64</v>
      </c>
      <c r="D16" s="24" t="s">
        <v>89</v>
      </c>
    </row>
    <row r="17" spans="2:6" ht="23.25" x14ac:dyDescent="0.35">
      <c r="B17" s="77" t="s">
        <v>49</v>
      </c>
      <c r="C17" s="101"/>
      <c r="D17" s="102"/>
      <c r="E17" s="148" t="str">
        <f>IFERROR(D17/C17-1,"-")</f>
        <v>-</v>
      </c>
      <c r="F17" s="28"/>
    </row>
    <row r="18" spans="2:6" ht="23.25" x14ac:dyDescent="0.35">
      <c r="B18" s="77" t="s">
        <v>50</v>
      </c>
      <c r="C18" s="103"/>
      <c r="D18" s="104"/>
      <c r="E18" s="149" t="str">
        <f t="shared" ref="E18:E41" si="0">IFERROR(D18/C18-1,"-")</f>
        <v>-</v>
      </c>
    </row>
    <row r="19" spans="2:6" ht="23.25" x14ac:dyDescent="0.35">
      <c r="B19" s="77" t="s">
        <v>51</v>
      </c>
      <c r="C19" s="103"/>
      <c r="D19" s="104"/>
      <c r="E19" s="149" t="str">
        <f t="shared" si="0"/>
        <v>-</v>
      </c>
    </row>
    <row r="20" spans="2:6" ht="23.25" x14ac:dyDescent="0.35">
      <c r="B20" s="77" t="s">
        <v>52</v>
      </c>
      <c r="C20" s="157">
        <f>Stammdaten_Kostenanteile!E15</f>
        <v>0</v>
      </c>
      <c r="D20" s="104"/>
      <c r="E20" s="149" t="str">
        <f t="shared" si="0"/>
        <v>-</v>
      </c>
    </row>
    <row r="21" spans="2:6" ht="37.5" outlineLevel="1" x14ac:dyDescent="0.35">
      <c r="B21" s="79" t="s">
        <v>104</v>
      </c>
      <c r="C21" s="103"/>
      <c r="D21" s="104"/>
      <c r="E21" s="149" t="str">
        <f t="shared" si="0"/>
        <v>-</v>
      </c>
    </row>
    <row r="22" spans="2:6" ht="23.25" x14ac:dyDescent="0.35">
      <c r="B22" s="77" t="s">
        <v>53</v>
      </c>
      <c r="C22" s="103"/>
      <c r="D22" s="104"/>
      <c r="E22" s="149" t="str">
        <f t="shared" si="0"/>
        <v>-</v>
      </c>
    </row>
    <row r="23" spans="2:6" ht="23.25" x14ac:dyDescent="0.35">
      <c r="B23" s="78" t="s">
        <v>54</v>
      </c>
      <c r="C23" s="103"/>
      <c r="D23" s="104"/>
      <c r="E23" s="149" t="str">
        <f t="shared" si="0"/>
        <v>-</v>
      </c>
    </row>
    <row r="24" spans="2:6" ht="37.5" x14ac:dyDescent="0.35">
      <c r="B24" s="79" t="s">
        <v>105</v>
      </c>
      <c r="C24" s="103"/>
      <c r="D24" s="104"/>
      <c r="E24" s="149" t="str">
        <f t="shared" si="0"/>
        <v>-</v>
      </c>
    </row>
    <row r="25" spans="2:6" ht="23.25" x14ac:dyDescent="0.35">
      <c r="B25" s="77" t="s">
        <v>55</v>
      </c>
      <c r="C25" s="103"/>
      <c r="D25" s="104"/>
      <c r="E25" s="149" t="str">
        <f t="shared" si="0"/>
        <v>-</v>
      </c>
    </row>
    <row r="26" spans="2:6" ht="23.25" x14ac:dyDescent="0.35">
      <c r="B26" s="77" t="s">
        <v>100</v>
      </c>
      <c r="C26" s="103"/>
      <c r="D26" s="104"/>
      <c r="E26" s="149" t="str">
        <f t="shared" si="0"/>
        <v>-</v>
      </c>
    </row>
    <row r="27" spans="2:6" ht="23.25" x14ac:dyDescent="0.35">
      <c r="B27" s="77" t="s">
        <v>106</v>
      </c>
      <c r="C27" s="103"/>
      <c r="D27" s="104"/>
      <c r="E27" s="149" t="str">
        <f t="shared" si="0"/>
        <v>-</v>
      </c>
    </row>
    <row r="28" spans="2:6" ht="37.5" x14ac:dyDescent="0.35">
      <c r="B28" s="79" t="s">
        <v>107</v>
      </c>
      <c r="C28" s="103"/>
      <c r="D28" s="104"/>
      <c r="E28" s="149" t="str">
        <f t="shared" si="0"/>
        <v>-</v>
      </c>
    </row>
    <row r="29" spans="2:6" ht="37.5" x14ac:dyDescent="0.35">
      <c r="B29" s="79" t="s">
        <v>108</v>
      </c>
      <c r="C29" s="103"/>
      <c r="D29" s="104"/>
      <c r="E29" s="149" t="str">
        <f t="shared" si="0"/>
        <v>-</v>
      </c>
      <c r="F29" s="28"/>
    </row>
    <row r="30" spans="2:6" ht="23.25" x14ac:dyDescent="0.35">
      <c r="B30" s="77" t="s">
        <v>56</v>
      </c>
      <c r="C30" s="103"/>
      <c r="D30" s="104"/>
      <c r="E30" s="149" t="str">
        <f t="shared" si="0"/>
        <v>-</v>
      </c>
    </row>
    <row r="31" spans="2:6" ht="23.25" x14ac:dyDescent="0.35">
      <c r="B31" s="77" t="s">
        <v>57</v>
      </c>
      <c r="C31" s="103"/>
      <c r="D31" s="104"/>
      <c r="E31" s="149" t="str">
        <f t="shared" si="0"/>
        <v>-</v>
      </c>
    </row>
    <row r="32" spans="2:6" ht="23.25" x14ac:dyDescent="0.35">
      <c r="B32" s="77" t="s">
        <v>58</v>
      </c>
      <c r="C32" s="103"/>
      <c r="D32" s="104"/>
      <c r="E32" s="149" t="str">
        <f t="shared" si="0"/>
        <v>-</v>
      </c>
    </row>
    <row r="33" spans="2:11" ht="23.25" x14ac:dyDescent="0.35">
      <c r="B33" s="77" t="s">
        <v>69</v>
      </c>
      <c r="C33" s="103"/>
      <c r="D33" s="104"/>
      <c r="E33" s="149" t="str">
        <f t="shared" si="0"/>
        <v>-</v>
      </c>
    </row>
    <row r="34" spans="2:11" ht="23.25" x14ac:dyDescent="0.35">
      <c r="B34" s="77" t="s">
        <v>97</v>
      </c>
      <c r="C34" s="103"/>
      <c r="D34" s="104"/>
      <c r="E34" s="149"/>
    </row>
    <row r="35" spans="2:11" ht="23.25" x14ac:dyDescent="0.35">
      <c r="B35" s="78" t="s">
        <v>59</v>
      </c>
      <c r="C35" s="103"/>
      <c r="D35" s="104"/>
      <c r="E35" s="149" t="str">
        <f t="shared" si="0"/>
        <v>-</v>
      </c>
    </row>
    <row r="36" spans="2:11" ht="23.25" outlineLevel="1" x14ac:dyDescent="0.35">
      <c r="B36" s="77" t="s">
        <v>101</v>
      </c>
      <c r="C36" s="103"/>
      <c r="D36" s="104"/>
      <c r="E36" s="149" t="str">
        <f t="shared" si="0"/>
        <v>-</v>
      </c>
    </row>
    <row r="37" spans="2:11" ht="23.25" outlineLevel="1" x14ac:dyDescent="0.35">
      <c r="B37" s="77" t="s">
        <v>98</v>
      </c>
      <c r="C37" s="103"/>
      <c r="D37" s="104"/>
      <c r="E37" s="149"/>
    </row>
    <row r="38" spans="2:11" ht="56.25" outlineLevel="1" x14ac:dyDescent="0.35">
      <c r="B38" s="79" t="s">
        <v>109</v>
      </c>
      <c r="C38" s="103"/>
      <c r="D38" s="104"/>
      <c r="E38" s="149"/>
    </row>
    <row r="39" spans="2:11" ht="23.25" outlineLevel="1" x14ac:dyDescent="0.35">
      <c r="B39" s="77" t="s">
        <v>99</v>
      </c>
      <c r="C39" s="103"/>
      <c r="D39" s="104"/>
      <c r="E39" s="149"/>
    </row>
    <row r="40" spans="2:11" ht="38.25" outlineLevel="1" x14ac:dyDescent="0.35">
      <c r="B40" s="79" t="s">
        <v>68</v>
      </c>
      <c r="C40" s="103"/>
      <c r="D40" s="104"/>
      <c r="E40" s="149" t="str">
        <f t="shared" si="0"/>
        <v>-</v>
      </c>
      <c r="G40" s="2"/>
      <c r="H40" s="2"/>
    </row>
    <row r="41" spans="2:11" ht="24" thickBot="1" x14ac:dyDescent="0.4">
      <c r="B41" s="77" t="s">
        <v>60</v>
      </c>
      <c r="C41" s="105"/>
      <c r="D41" s="106"/>
      <c r="E41" s="150" t="str">
        <f t="shared" si="0"/>
        <v>-</v>
      </c>
    </row>
    <row r="42" spans="2:11" ht="15.75" x14ac:dyDescent="0.2">
      <c r="B42" s="34" t="s">
        <v>141</v>
      </c>
      <c r="C42" s="1"/>
      <c r="E42" s="1"/>
    </row>
    <row r="43" spans="2:11" s="4" customFormat="1" ht="15.75" customHeight="1" x14ac:dyDescent="0.2">
      <c r="B43" s="34" t="s">
        <v>39</v>
      </c>
      <c r="C43" s="1"/>
      <c r="D43" s="1"/>
      <c r="E43" s="1"/>
    </row>
    <row r="44" spans="2:11" s="4" customFormat="1" ht="15.75" customHeight="1" x14ac:dyDescent="0.35">
      <c r="B44" s="34"/>
      <c r="C44" s="33"/>
      <c r="D44" s="33"/>
      <c r="E44" s="29"/>
    </row>
    <row r="45" spans="2:11" s="4" customFormat="1" ht="23.25" customHeight="1" thickBot="1" x14ac:dyDescent="0.4">
      <c r="B45" s="40" t="s">
        <v>74</v>
      </c>
      <c r="C45" s="23" t="s">
        <v>64</v>
      </c>
      <c r="D45" s="33"/>
      <c r="E45" s="29"/>
    </row>
    <row r="46" spans="2:11" s="4" customFormat="1" ht="23.25" customHeight="1" x14ac:dyDescent="0.35">
      <c r="B46" s="42" t="s">
        <v>75</v>
      </c>
      <c r="C46" s="152">
        <f>Stammdaten_Kostenanteile!E22</f>
        <v>0</v>
      </c>
      <c r="D46" s="33"/>
      <c r="E46" s="29"/>
      <c r="F46" s="1"/>
      <c r="G46" s="1"/>
      <c r="H46" s="1"/>
      <c r="I46" s="1"/>
      <c r="J46" s="1"/>
      <c r="K46" s="1"/>
    </row>
    <row r="47" spans="2:11" s="4" customFormat="1" ht="23.25" customHeight="1" x14ac:dyDescent="0.35">
      <c r="B47" s="42" t="s">
        <v>76</v>
      </c>
      <c r="C47" s="153">
        <f>Stammdaten_Kostenanteile!E23</f>
        <v>0</v>
      </c>
      <c r="D47" s="33"/>
      <c r="E47" s="29"/>
      <c r="F47" s="1"/>
      <c r="G47" s="1"/>
      <c r="H47" s="1"/>
      <c r="I47" s="1"/>
      <c r="J47" s="1"/>
      <c r="K47" s="1"/>
    </row>
    <row r="48" spans="2:11" s="4" customFormat="1" ht="23.25" customHeight="1" x14ac:dyDescent="0.35">
      <c r="B48" s="42" t="s">
        <v>77</v>
      </c>
      <c r="C48" s="153">
        <f>Stammdaten_Kostenanteile!E24</f>
        <v>0</v>
      </c>
      <c r="D48" s="33"/>
      <c r="E48" s="29"/>
      <c r="F48" s="1"/>
      <c r="G48" s="1"/>
      <c r="H48" s="1"/>
      <c r="I48" s="1"/>
      <c r="J48" s="1"/>
      <c r="K48" s="1"/>
    </row>
    <row r="49" spans="2:20" s="4" customFormat="1" ht="23.25" customHeight="1" x14ac:dyDescent="0.35">
      <c r="B49" s="42" t="s">
        <v>78</v>
      </c>
      <c r="C49" s="153">
        <f>Stammdaten_Kostenanteile!E25</f>
        <v>0</v>
      </c>
      <c r="D49" s="33"/>
      <c r="E49" s="29"/>
      <c r="F49" s="1"/>
      <c r="G49" s="1"/>
      <c r="H49" s="1"/>
      <c r="I49" s="1"/>
      <c r="J49" s="1"/>
      <c r="K49" s="1"/>
    </row>
    <row r="50" spans="2:20" s="4" customFormat="1" ht="23.25" customHeight="1" thickBot="1" x14ac:dyDescent="0.4">
      <c r="B50" s="42" t="s">
        <v>79</v>
      </c>
      <c r="C50" s="154">
        <f>Stammdaten_Kostenanteile!E26</f>
        <v>0</v>
      </c>
      <c r="D50" s="33"/>
      <c r="E50" s="29"/>
      <c r="F50" s="1"/>
      <c r="G50" s="1"/>
      <c r="H50" s="1"/>
      <c r="I50" s="1"/>
      <c r="J50" s="1"/>
      <c r="K50" s="1"/>
    </row>
    <row r="51" spans="2:20" x14ac:dyDescent="0.2">
      <c r="G51" s="4"/>
    </row>
    <row r="52" spans="2:20" ht="24" thickBot="1" x14ac:dyDescent="0.25">
      <c r="B52" s="40" t="s">
        <v>41</v>
      </c>
      <c r="C52" s="23" t="s">
        <v>64</v>
      </c>
      <c r="D52" s="24" t="s">
        <v>89</v>
      </c>
      <c r="G52" s="4"/>
    </row>
    <row r="53" spans="2:20" ht="23.25" x14ac:dyDescent="0.35">
      <c r="B53" s="44" t="s">
        <v>110</v>
      </c>
      <c r="C53" s="155">
        <f>Stammdaten_Kostenanteile!E36</f>
        <v>0</v>
      </c>
      <c r="D53" s="156">
        <f>IF(C8="Ja",C53-C20+D20,SUM(D17:D41))</f>
        <v>0</v>
      </c>
      <c r="E53" s="148" t="str">
        <f t="shared" ref="E53:E54" si="1">IFERROR(D53/C53-1,"-")</f>
        <v>-</v>
      </c>
      <c r="G53" s="74"/>
    </row>
    <row r="54" spans="2:20" ht="23.25" x14ac:dyDescent="0.35">
      <c r="B54" s="42" t="s">
        <v>111</v>
      </c>
      <c r="C54" s="157">
        <f>Stammdaten_Kostenanteile!E47</f>
        <v>0</v>
      </c>
      <c r="D54" s="158">
        <f>C54</f>
        <v>0</v>
      </c>
      <c r="E54" s="149" t="str">
        <f t="shared" si="1"/>
        <v>-</v>
      </c>
      <c r="G54" s="91"/>
      <c r="H54" s="65"/>
    </row>
    <row r="55" spans="2:20" ht="24" thickBot="1" x14ac:dyDescent="0.4">
      <c r="B55" s="44" t="s">
        <v>112</v>
      </c>
      <c r="C55" s="159">
        <f>Stammdaten_Kostenanteile!E55</f>
        <v>0</v>
      </c>
      <c r="D55" s="160">
        <f>C55</f>
        <v>0</v>
      </c>
      <c r="E55" s="150" t="str">
        <f>IFERROR(D55/C55-1,"-")</f>
        <v>-</v>
      </c>
      <c r="F55" s="2"/>
      <c r="G55" s="91"/>
      <c r="H55" s="65"/>
    </row>
    <row r="56" spans="2:20" ht="24" hidden="1" outlineLevel="1" thickBot="1" x14ac:dyDescent="0.4">
      <c r="B56" s="44" t="s">
        <v>113</v>
      </c>
      <c r="C56" s="59"/>
      <c r="D56" s="60"/>
      <c r="E56" s="61" t="str">
        <f>IFERROR(D56/C56-1,"-")</f>
        <v>-</v>
      </c>
      <c r="M56" s="3"/>
    </row>
    <row r="57" spans="2:20" ht="19.5" collapsed="1" thickBot="1" x14ac:dyDescent="0.25">
      <c r="B57" s="44"/>
      <c r="C57" s="1"/>
      <c r="E57" s="1"/>
    </row>
    <row r="58" spans="2:20" ht="27" thickBot="1" x14ac:dyDescent="0.4">
      <c r="B58" s="40" t="s">
        <v>114</v>
      </c>
      <c r="C58" s="107"/>
      <c r="E58" s="1"/>
    </row>
    <row r="59" spans="2:20" ht="18.75" x14ac:dyDescent="0.2">
      <c r="B59" s="44"/>
      <c r="C59" s="1"/>
      <c r="E59" s="1"/>
    </row>
    <row r="60" spans="2:20" ht="23.25" customHeight="1" thickBot="1" x14ac:dyDescent="0.4">
      <c r="B60" s="40" t="s">
        <v>115</v>
      </c>
      <c r="C60" s="32"/>
      <c r="G60" s="230"/>
    </row>
    <row r="61" spans="2:20" ht="23.25" customHeight="1" x14ac:dyDescent="0.35">
      <c r="B61" s="44" t="s">
        <v>73</v>
      </c>
      <c r="C61" s="227">
        <f>Stammdaten_Kostenanteile!E20</f>
        <v>0</v>
      </c>
      <c r="E61" s="89">
        <v>0.05</v>
      </c>
      <c r="F61" s="228"/>
      <c r="G61" s="228"/>
      <c r="H61" s="38"/>
      <c r="I61" s="38"/>
      <c r="J61" s="38"/>
      <c r="K61" s="38"/>
      <c r="L61" s="38"/>
      <c r="M61" s="38"/>
      <c r="N61" s="38"/>
      <c r="O61" s="38"/>
      <c r="P61" s="38"/>
      <c r="Q61" s="38"/>
      <c r="R61" s="38"/>
      <c r="S61" s="38"/>
      <c r="T61" s="38"/>
    </row>
    <row r="62" spans="2:20" ht="23.25" customHeight="1" thickBot="1" x14ac:dyDescent="0.4">
      <c r="B62" s="44" t="s">
        <v>116</v>
      </c>
      <c r="C62" s="161">
        <f>IF($C$8="ja","0",(((Stammdaten_Kostenanteile!E42-Stammdaten_Kostenanteile!E43)*Stammdaten_Kostenanteile!E46))*(IF(C61&gt;E61,E61,C61)/5))</f>
        <v>0</v>
      </c>
      <c r="D62" s="80"/>
      <c r="E62" s="81"/>
      <c r="F62" s="228"/>
      <c r="G62" s="229"/>
      <c r="H62" s="38"/>
      <c r="I62" s="38"/>
      <c r="J62" s="38"/>
      <c r="K62" s="38"/>
      <c r="L62" s="38"/>
      <c r="M62" s="38"/>
      <c r="N62" s="38"/>
      <c r="O62" s="38"/>
      <c r="P62" s="38"/>
      <c r="Q62" s="38"/>
      <c r="R62" s="38"/>
      <c r="S62" s="38"/>
      <c r="T62" s="38"/>
    </row>
    <row r="63" spans="2:20" ht="23.25" customHeight="1" x14ac:dyDescent="0.35">
      <c r="B63" s="44"/>
      <c r="C63" s="1"/>
      <c r="D63" s="84"/>
      <c r="F63" s="228"/>
      <c r="G63" s="229"/>
      <c r="H63" s="38"/>
      <c r="I63" s="38"/>
      <c r="J63" s="38"/>
      <c r="K63" s="38"/>
      <c r="L63" s="38"/>
      <c r="M63" s="38"/>
      <c r="N63" s="38"/>
      <c r="O63" s="38"/>
      <c r="P63" s="38"/>
      <c r="Q63" s="38"/>
      <c r="R63" s="38"/>
      <c r="S63" s="38"/>
      <c r="T63" s="38"/>
    </row>
    <row r="64" spans="2:20" s="38" customFormat="1" ht="27" customHeight="1" thickBot="1" x14ac:dyDescent="0.4">
      <c r="B64" s="40" t="s">
        <v>62</v>
      </c>
      <c r="C64" s="46"/>
      <c r="D64" s="39"/>
      <c r="E64" s="39"/>
      <c r="G64" s="229"/>
    </row>
    <row r="65" spans="2:20" s="2" customFormat="1" ht="23.25" x14ac:dyDescent="0.35">
      <c r="B65" s="42" t="s">
        <v>132</v>
      </c>
      <c r="C65" s="108"/>
      <c r="D65" s="36"/>
      <c r="E65" s="36"/>
      <c r="F65" s="38"/>
      <c r="G65" s="38"/>
      <c r="H65" s="38"/>
      <c r="I65" s="38"/>
      <c r="J65" s="38"/>
      <c r="K65" s="38"/>
      <c r="L65" s="38"/>
      <c r="M65" s="38"/>
      <c r="N65" s="38"/>
      <c r="O65" s="38"/>
      <c r="P65" s="38"/>
      <c r="Q65" s="38"/>
      <c r="R65" s="38"/>
      <c r="S65" s="38"/>
      <c r="T65" s="38"/>
    </row>
    <row r="66" spans="2:20" ht="23.25" x14ac:dyDescent="0.35">
      <c r="B66" s="42" t="s">
        <v>133</v>
      </c>
      <c r="C66" s="109"/>
      <c r="F66" s="38"/>
      <c r="G66" s="38"/>
      <c r="H66" s="38"/>
      <c r="I66" s="38"/>
      <c r="J66" s="38"/>
      <c r="K66" s="38"/>
      <c r="L66" s="38"/>
      <c r="M66" s="38"/>
      <c r="N66" s="38"/>
      <c r="O66" s="38"/>
      <c r="P66" s="38"/>
      <c r="Q66" s="38"/>
      <c r="R66" s="38"/>
      <c r="S66" s="38"/>
      <c r="T66" s="38"/>
    </row>
    <row r="67" spans="2:20" s="31" customFormat="1" ht="27" x14ac:dyDescent="0.35">
      <c r="B67" s="42" t="s">
        <v>134</v>
      </c>
      <c r="C67" s="109"/>
      <c r="E67" s="82"/>
      <c r="F67" s="38"/>
      <c r="G67" s="38"/>
      <c r="H67" s="38"/>
      <c r="I67" s="38"/>
      <c r="J67" s="38"/>
      <c r="K67" s="38"/>
      <c r="L67" s="38"/>
      <c r="M67" s="38"/>
      <c r="N67" s="38"/>
      <c r="O67" s="38"/>
      <c r="P67" s="38"/>
      <c r="Q67" s="38"/>
      <c r="R67" s="38"/>
      <c r="S67" s="38"/>
      <c r="T67" s="38"/>
    </row>
    <row r="68" spans="2:20" ht="23.25" x14ac:dyDescent="0.35">
      <c r="B68" s="42" t="s">
        <v>135</v>
      </c>
      <c r="C68" s="109"/>
      <c r="F68" s="38"/>
      <c r="G68" s="38"/>
      <c r="H68" s="38"/>
      <c r="I68" s="38"/>
      <c r="J68" s="38"/>
      <c r="K68" s="38"/>
      <c r="L68" s="38"/>
      <c r="M68" s="38"/>
      <c r="N68" s="38"/>
      <c r="O68" s="38"/>
      <c r="P68" s="38"/>
      <c r="Q68" s="38"/>
      <c r="R68" s="38"/>
      <c r="S68" s="38"/>
      <c r="T68" s="38"/>
    </row>
    <row r="69" spans="2:20" ht="24" thickBot="1" x14ac:dyDescent="0.4">
      <c r="B69" s="42" t="s">
        <v>136</v>
      </c>
      <c r="C69" s="110"/>
      <c r="F69" s="83"/>
    </row>
    <row r="70" spans="2:20" ht="15.75" x14ac:dyDescent="0.25">
      <c r="B70" s="19"/>
      <c r="C70" s="41"/>
    </row>
    <row r="71" spans="2:20" s="38" customFormat="1" ht="27" customHeight="1" outlineLevel="1" thickBot="1" x14ac:dyDescent="0.4">
      <c r="B71" s="40" t="s">
        <v>66</v>
      </c>
      <c r="C71" s="46"/>
      <c r="D71" s="39"/>
      <c r="E71" s="39"/>
    </row>
    <row r="72" spans="2:20" s="2" customFormat="1" ht="23.25" outlineLevel="1" x14ac:dyDescent="0.35">
      <c r="B72" s="42" t="s">
        <v>127</v>
      </c>
      <c r="C72" s="108">
        <v>0</v>
      </c>
      <c r="D72" s="36"/>
      <c r="E72" s="86"/>
      <c r="F72" s="85"/>
      <c r="G72" s="85"/>
      <c r="H72" s="85"/>
    </row>
    <row r="73" spans="2:20" ht="23.25" outlineLevel="1" x14ac:dyDescent="0.35">
      <c r="B73" s="42" t="s">
        <v>128</v>
      </c>
      <c r="C73" s="109">
        <v>0</v>
      </c>
    </row>
    <row r="74" spans="2:20" s="31" customFormat="1" ht="23.25" outlineLevel="1" x14ac:dyDescent="0.35">
      <c r="B74" s="42" t="s">
        <v>129</v>
      </c>
      <c r="C74" s="109">
        <v>0</v>
      </c>
      <c r="E74" s="30"/>
    </row>
    <row r="75" spans="2:20" ht="23.25" outlineLevel="1" x14ac:dyDescent="0.35">
      <c r="B75" s="42" t="s">
        <v>130</v>
      </c>
      <c r="C75" s="109">
        <v>0</v>
      </c>
    </row>
    <row r="76" spans="2:20" ht="24" outlineLevel="1" thickBot="1" x14ac:dyDescent="0.4">
      <c r="B76" s="42" t="s">
        <v>131</v>
      </c>
      <c r="C76" s="110">
        <v>0</v>
      </c>
    </row>
    <row r="77" spans="2:20" ht="15.75" customHeight="1" outlineLevel="1" x14ac:dyDescent="0.35">
      <c r="B77" s="42"/>
      <c r="C77" s="58"/>
    </row>
    <row r="78" spans="2:20" ht="15" customHeight="1" x14ac:dyDescent="0.35">
      <c r="B78" s="42"/>
      <c r="C78" s="47"/>
    </row>
    <row r="79" spans="2:20" ht="27" customHeight="1" thickBot="1" x14ac:dyDescent="0.4">
      <c r="B79" s="20" t="s">
        <v>90</v>
      </c>
      <c r="C79" s="32"/>
    </row>
    <row r="80" spans="2:20" ht="23.25" x14ac:dyDescent="0.35">
      <c r="B80" s="42" t="s">
        <v>38</v>
      </c>
      <c r="C80" s="108"/>
    </row>
    <row r="81" spans="1:5" ht="24" thickBot="1" x14ac:dyDescent="0.4">
      <c r="B81" s="42" t="s">
        <v>65</v>
      </c>
      <c r="C81" s="154">
        <f>Erlösobergrenzen!E21</f>
        <v>0</v>
      </c>
    </row>
    <row r="82" spans="1:5" ht="15.75" x14ac:dyDescent="0.2">
      <c r="B82" s="22" t="s">
        <v>145</v>
      </c>
    </row>
    <row r="83" spans="1:5" ht="15" customHeight="1" x14ac:dyDescent="0.2">
      <c r="B83" s="22"/>
    </row>
    <row r="84" spans="1:5" ht="15.75" x14ac:dyDescent="0.2">
      <c r="B84" s="35" t="s">
        <v>35</v>
      </c>
    </row>
    <row r="85" spans="1:5" ht="18" x14ac:dyDescent="0.2">
      <c r="A85" s="145"/>
      <c r="B85" s="15" t="s">
        <v>33</v>
      </c>
    </row>
    <row r="86" spans="1:5" ht="18" x14ac:dyDescent="0.2">
      <c r="A86" s="146"/>
      <c r="B86" s="15" t="s">
        <v>34</v>
      </c>
    </row>
    <row r="87" spans="1:5" ht="32.1" customHeight="1" x14ac:dyDescent="0.2">
      <c r="B87" s="39" t="s">
        <v>143</v>
      </c>
      <c r="C87" s="39"/>
      <c r="D87" s="39"/>
      <c r="E87" s="39"/>
    </row>
    <row r="89" spans="1:5" s="114" customFormat="1" ht="18" x14ac:dyDescent="0.25">
      <c r="B89" s="139" t="s">
        <v>40</v>
      </c>
      <c r="C89" s="139"/>
      <c r="D89" s="260"/>
      <c r="E89" s="261" t="s">
        <v>162</v>
      </c>
    </row>
  </sheetData>
  <mergeCells count="4">
    <mergeCell ref="C8:E8"/>
    <mergeCell ref="C6:E6"/>
    <mergeCell ref="C7:E7"/>
    <mergeCell ref="B1:E1"/>
  </mergeCells>
  <phoneticPr fontId="6" type="noConversion"/>
  <conditionalFormatting sqref="C21:D41 C17:D19">
    <cfRule type="expression" dxfId="14" priority="9">
      <formula>$C$8="Ja"</formula>
    </cfRule>
  </conditionalFormatting>
  <conditionalFormatting sqref="C61">
    <cfRule type="expression" dxfId="13" priority="2">
      <formula>$C$8="Ja"</formula>
    </cfRule>
  </conditionalFormatting>
  <conditionalFormatting sqref="C20">
    <cfRule type="expression" dxfId="12" priority="1">
      <formula>$C$8="Ja"</formula>
    </cfRule>
  </conditionalFormatting>
  <printOptions horizontalCentered="1"/>
  <pageMargins left="0.78740157480314965" right="0.78740157480314965" top="0.39370078740157483" bottom="0.39370078740157483" header="0.19685039370078741" footer="0.19685039370078741"/>
  <pageSetup paperSize="9" scale="37" orientation="portrait" r:id="rId1"/>
  <headerFooter alignWithMargins="0">
    <oddFooter>&amp;L&amp;D&amp;R&amp;A - &amp;F</oddFooter>
  </headerFooter>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9"/>
  <sheetViews>
    <sheetView topLeftCell="A52" zoomScale="50" zoomScaleNormal="50" zoomScaleSheetLayoutView="70" workbookViewId="0">
      <selection activeCell="C100" sqref="C100"/>
    </sheetView>
  </sheetViews>
  <sheetFormatPr baseColWidth="10" defaultRowHeight="15" outlineLevelRow="1" x14ac:dyDescent="0.2"/>
  <cols>
    <col min="1" max="1" width="3.425781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2:14" ht="90" customHeight="1" x14ac:dyDescent="0.4">
      <c r="B1" s="251" t="s">
        <v>119</v>
      </c>
      <c r="C1" s="251"/>
      <c r="D1" s="251"/>
      <c r="E1" s="251"/>
    </row>
    <row r="2" spans="2:14" ht="30" x14ac:dyDescent="0.4">
      <c r="B2" s="87"/>
      <c r="C2" s="87"/>
      <c r="D2" s="87"/>
      <c r="E2" s="87"/>
    </row>
    <row r="3" spans="2:14" ht="15" customHeight="1" x14ac:dyDescent="0.4">
      <c r="B3" s="87"/>
      <c r="C3" s="87"/>
      <c r="D3" s="87"/>
      <c r="E3" s="87"/>
    </row>
    <row r="4" spans="2:14" ht="15" customHeight="1" x14ac:dyDescent="0.2"/>
    <row r="5" spans="2:14" ht="24" thickBot="1" x14ac:dyDescent="0.3">
      <c r="B5" s="20" t="s">
        <v>28</v>
      </c>
      <c r="G5" s="67"/>
    </row>
    <row r="6" spans="2:14" ht="23.25" customHeight="1" x14ac:dyDescent="0.2">
      <c r="B6" s="42" t="s">
        <v>29</v>
      </c>
      <c r="C6" s="245">
        <f>Stammdaten_Kostenanteile!E6</f>
        <v>0</v>
      </c>
      <c r="D6" s="246"/>
      <c r="E6" s="247"/>
    </row>
    <row r="7" spans="2:14" ht="23.25" x14ac:dyDescent="0.2">
      <c r="B7" s="42" t="s">
        <v>30</v>
      </c>
      <c r="C7" s="248">
        <f>Stammdaten_Kostenanteile!E7</f>
        <v>0</v>
      </c>
      <c r="D7" s="249"/>
      <c r="E7" s="250"/>
    </row>
    <row r="8" spans="2:14" ht="24" thickBot="1" x14ac:dyDescent="0.25">
      <c r="B8" s="43" t="s">
        <v>144</v>
      </c>
      <c r="C8" s="252">
        <f>Stammdaten_Kostenanteile!E13</f>
        <v>0</v>
      </c>
      <c r="D8" s="253"/>
      <c r="E8" s="254"/>
    </row>
    <row r="9" spans="2:14" ht="18.75" x14ac:dyDescent="0.2">
      <c r="B9" s="43"/>
      <c r="C9" s="1"/>
      <c r="E9" s="1"/>
    </row>
    <row r="10" spans="2:14" ht="15" customHeight="1" x14ac:dyDescent="0.2"/>
    <row r="11" spans="2:14" s="31" customFormat="1" ht="27" thickBot="1" x14ac:dyDescent="0.4">
      <c r="B11" s="20" t="s">
        <v>117</v>
      </c>
      <c r="C11" s="23" t="s">
        <v>64</v>
      </c>
      <c r="D11" s="24" t="s">
        <v>126</v>
      </c>
      <c r="E11" s="30"/>
      <c r="G11" s="1"/>
      <c r="H11" s="1"/>
      <c r="I11" s="1"/>
      <c r="J11" s="1"/>
      <c r="K11" s="1"/>
      <c r="L11" s="1"/>
      <c r="M11" s="1"/>
      <c r="N11" s="1"/>
    </row>
    <row r="12" spans="2:14" ht="24" thickBot="1" x14ac:dyDescent="0.4">
      <c r="B12" s="42" t="s">
        <v>103</v>
      </c>
      <c r="C12" s="147">
        <v>106.9</v>
      </c>
      <c r="D12" s="57">
        <v>107.90233863423764</v>
      </c>
      <c r="E12" s="151">
        <f>IFERROR(D12/C12-1,"-")</f>
        <v>9.376413790810334E-3</v>
      </c>
    </row>
    <row r="13" spans="2:14" ht="15.75" x14ac:dyDescent="0.25">
      <c r="B13" s="22" t="s">
        <v>156</v>
      </c>
      <c r="C13" s="27"/>
      <c r="D13" s="27"/>
    </row>
    <row r="15" spans="2:14" ht="24" thickBot="1" x14ac:dyDescent="0.25">
      <c r="B15" s="20" t="s">
        <v>61</v>
      </c>
      <c r="C15" s="23" t="s">
        <v>64</v>
      </c>
      <c r="D15" s="24" t="s">
        <v>126</v>
      </c>
    </row>
    <row r="16" spans="2:14" ht="23.25" x14ac:dyDescent="0.35">
      <c r="B16" s="77" t="s">
        <v>49</v>
      </c>
      <c r="C16" s="155">
        <f>'Anpassung 2018'!C17</f>
        <v>0</v>
      </c>
      <c r="D16" s="102"/>
      <c r="E16" s="148" t="str">
        <f>IFERROR(D16/C16-1,"-")</f>
        <v>-</v>
      </c>
      <c r="F16" s="28"/>
    </row>
    <row r="17" spans="2:6" ht="23.25" x14ac:dyDescent="0.35">
      <c r="B17" s="77" t="s">
        <v>50</v>
      </c>
      <c r="C17" s="157">
        <f>'Anpassung 2018'!C18</f>
        <v>0</v>
      </c>
      <c r="D17" s="104"/>
      <c r="E17" s="149" t="str">
        <f t="shared" ref="E17:E40" si="0">IFERROR(D17/C17-1,"-")</f>
        <v>-</v>
      </c>
    </row>
    <row r="18" spans="2:6" ht="23.25" x14ac:dyDescent="0.35">
      <c r="B18" s="77" t="s">
        <v>51</v>
      </c>
      <c r="C18" s="157">
        <f>'Anpassung 2018'!C19</f>
        <v>0</v>
      </c>
      <c r="D18" s="104"/>
      <c r="E18" s="149" t="str">
        <f t="shared" si="0"/>
        <v>-</v>
      </c>
    </row>
    <row r="19" spans="2:6" ht="23.25" x14ac:dyDescent="0.35">
      <c r="B19" s="77" t="s">
        <v>52</v>
      </c>
      <c r="C19" s="157">
        <f>Stammdaten_Kostenanteile!E15</f>
        <v>0</v>
      </c>
      <c r="D19" s="104"/>
      <c r="E19" s="149" t="str">
        <f t="shared" si="0"/>
        <v>-</v>
      </c>
    </row>
    <row r="20" spans="2:6" ht="37.5" outlineLevel="1" x14ac:dyDescent="0.35">
      <c r="B20" s="79" t="s">
        <v>104</v>
      </c>
      <c r="C20" s="157">
        <f>'Anpassung 2018'!C21</f>
        <v>0</v>
      </c>
      <c r="D20" s="104"/>
      <c r="E20" s="149" t="str">
        <f t="shared" si="0"/>
        <v>-</v>
      </c>
    </row>
    <row r="21" spans="2:6" ht="23.25" x14ac:dyDescent="0.35">
      <c r="B21" s="77" t="s">
        <v>53</v>
      </c>
      <c r="C21" s="157">
        <f>'Anpassung 2018'!C22</f>
        <v>0</v>
      </c>
      <c r="D21" s="104"/>
      <c r="E21" s="149" t="str">
        <f t="shared" si="0"/>
        <v>-</v>
      </c>
    </row>
    <row r="22" spans="2:6" ht="23.25" x14ac:dyDescent="0.35">
      <c r="B22" s="78" t="s">
        <v>54</v>
      </c>
      <c r="C22" s="157">
        <f>'Anpassung 2018'!C23</f>
        <v>0</v>
      </c>
      <c r="D22" s="104"/>
      <c r="E22" s="149" t="str">
        <f t="shared" si="0"/>
        <v>-</v>
      </c>
    </row>
    <row r="23" spans="2:6" ht="37.5" x14ac:dyDescent="0.35">
      <c r="B23" s="79" t="s">
        <v>105</v>
      </c>
      <c r="C23" s="157">
        <f>'Anpassung 2018'!C24</f>
        <v>0</v>
      </c>
      <c r="D23" s="104"/>
      <c r="E23" s="149" t="str">
        <f t="shared" si="0"/>
        <v>-</v>
      </c>
    </row>
    <row r="24" spans="2:6" ht="23.25" x14ac:dyDescent="0.35">
      <c r="B24" s="77" t="s">
        <v>55</v>
      </c>
      <c r="C24" s="157">
        <f>'Anpassung 2018'!C25</f>
        <v>0</v>
      </c>
      <c r="D24" s="104"/>
      <c r="E24" s="149" t="str">
        <f t="shared" si="0"/>
        <v>-</v>
      </c>
    </row>
    <row r="25" spans="2:6" ht="23.25" x14ac:dyDescent="0.35">
      <c r="B25" s="77" t="s">
        <v>100</v>
      </c>
      <c r="C25" s="157">
        <f>'Anpassung 2018'!C26</f>
        <v>0</v>
      </c>
      <c r="D25" s="104"/>
      <c r="E25" s="149" t="str">
        <f t="shared" si="0"/>
        <v>-</v>
      </c>
    </row>
    <row r="26" spans="2:6" ht="23.25" x14ac:dyDescent="0.35">
      <c r="B26" s="77" t="s">
        <v>106</v>
      </c>
      <c r="C26" s="157">
        <f>'Anpassung 2018'!C27</f>
        <v>0</v>
      </c>
      <c r="D26" s="104"/>
      <c r="E26" s="149" t="str">
        <f t="shared" si="0"/>
        <v>-</v>
      </c>
    </row>
    <row r="27" spans="2:6" ht="37.5" x14ac:dyDescent="0.35">
      <c r="B27" s="79" t="s">
        <v>107</v>
      </c>
      <c r="C27" s="157">
        <f>'Anpassung 2018'!C28</f>
        <v>0</v>
      </c>
      <c r="D27" s="104"/>
      <c r="E27" s="149" t="str">
        <f t="shared" si="0"/>
        <v>-</v>
      </c>
    </row>
    <row r="28" spans="2:6" ht="37.5" x14ac:dyDescent="0.35">
      <c r="B28" s="79" t="s">
        <v>108</v>
      </c>
      <c r="C28" s="157">
        <f>'Anpassung 2018'!C29</f>
        <v>0</v>
      </c>
      <c r="D28" s="104"/>
      <c r="E28" s="149" t="str">
        <f t="shared" si="0"/>
        <v>-</v>
      </c>
      <c r="F28" s="28"/>
    </row>
    <row r="29" spans="2:6" ht="23.25" x14ac:dyDescent="0.35">
      <c r="B29" s="77" t="s">
        <v>56</v>
      </c>
      <c r="C29" s="157">
        <f>'Anpassung 2018'!C30</f>
        <v>0</v>
      </c>
      <c r="D29" s="104"/>
      <c r="E29" s="149" t="str">
        <f t="shared" si="0"/>
        <v>-</v>
      </c>
    </row>
    <row r="30" spans="2:6" ht="23.25" x14ac:dyDescent="0.35">
      <c r="B30" s="77" t="s">
        <v>57</v>
      </c>
      <c r="C30" s="157">
        <f>'Anpassung 2018'!C31</f>
        <v>0</v>
      </c>
      <c r="D30" s="104"/>
      <c r="E30" s="149" t="str">
        <f t="shared" si="0"/>
        <v>-</v>
      </c>
    </row>
    <row r="31" spans="2:6" ht="23.25" x14ac:dyDescent="0.35">
      <c r="B31" s="77" t="s">
        <v>58</v>
      </c>
      <c r="C31" s="157">
        <f>'Anpassung 2018'!C32</f>
        <v>0</v>
      </c>
      <c r="D31" s="104"/>
      <c r="E31" s="149" t="str">
        <f t="shared" si="0"/>
        <v>-</v>
      </c>
    </row>
    <row r="32" spans="2:6" ht="23.25" x14ac:dyDescent="0.35">
      <c r="B32" s="77" t="s">
        <v>69</v>
      </c>
      <c r="C32" s="157">
        <f>'Anpassung 2018'!C33</f>
        <v>0</v>
      </c>
      <c r="D32" s="104"/>
      <c r="E32" s="149" t="str">
        <f t="shared" si="0"/>
        <v>-</v>
      </c>
    </row>
    <row r="33" spans="2:11" ht="23.25" x14ac:dyDescent="0.35">
      <c r="B33" s="77" t="s">
        <v>97</v>
      </c>
      <c r="C33" s="157">
        <f>'Anpassung 2018'!C34</f>
        <v>0</v>
      </c>
      <c r="D33" s="104"/>
      <c r="E33" s="149"/>
    </row>
    <row r="34" spans="2:11" ht="23.25" x14ac:dyDescent="0.35">
      <c r="B34" s="78" t="s">
        <v>59</v>
      </c>
      <c r="C34" s="157">
        <f>'Anpassung 2018'!C35</f>
        <v>0</v>
      </c>
      <c r="D34" s="104"/>
      <c r="E34" s="149" t="str">
        <f t="shared" si="0"/>
        <v>-</v>
      </c>
    </row>
    <row r="35" spans="2:11" ht="23.25" outlineLevel="1" x14ac:dyDescent="0.35">
      <c r="B35" s="77" t="s">
        <v>101</v>
      </c>
      <c r="C35" s="157">
        <f>'Anpassung 2018'!C36</f>
        <v>0</v>
      </c>
      <c r="D35" s="104"/>
      <c r="E35" s="149" t="str">
        <f t="shared" si="0"/>
        <v>-</v>
      </c>
    </row>
    <row r="36" spans="2:11" ht="23.25" outlineLevel="1" x14ac:dyDescent="0.35">
      <c r="B36" s="77" t="s">
        <v>98</v>
      </c>
      <c r="C36" s="157">
        <f>'Anpassung 2018'!C37</f>
        <v>0</v>
      </c>
      <c r="D36" s="104"/>
      <c r="E36" s="149"/>
    </row>
    <row r="37" spans="2:11" ht="56.25" outlineLevel="1" x14ac:dyDescent="0.35">
      <c r="B37" s="79" t="s">
        <v>109</v>
      </c>
      <c r="C37" s="157">
        <f>'Anpassung 2018'!C38</f>
        <v>0</v>
      </c>
      <c r="D37" s="104"/>
      <c r="E37" s="149"/>
    </row>
    <row r="38" spans="2:11" ht="23.25" outlineLevel="1" x14ac:dyDescent="0.35">
      <c r="B38" s="77" t="s">
        <v>99</v>
      </c>
      <c r="C38" s="157">
        <f>'Anpassung 2018'!C39</f>
        <v>0</v>
      </c>
      <c r="D38" s="104"/>
      <c r="E38" s="149"/>
    </row>
    <row r="39" spans="2:11" ht="38.25" outlineLevel="1" x14ac:dyDescent="0.35">
      <c r="B39" s="79" t="s">
        <v>68</v>
      </c>
      <c r="C39" s="157">
        <f>'Anpassung 2018'!C40</f>
        <v>0</v>
      </c>
      <c r="D39" s="104"/>
      <c r="E39" s="149" t="str">
        <f t="shared" si="0"/>
        <v>-</v>
      </c>
      <c r="G39" s="2"/>
      <c r="H39" s="2"/>
    </row>
    <row r="40" spans="2:11" ht="24" thickBot="1" x14ac:dyDescent="0.4">
      <c r="B40" s="77" t="s">
        <v>60</v>
      </c>
      <c r="C40" s="159">
        <f>'Anpassung 2018'!C41</f>
        <v>0</v>
      </c>
      <c r="D40" s="106"/>
      <c r="E40" s="150" t="str">
        <f t="shared" si="0"/>
        <v>-</v>
      </c>
    </row>
    <row r="41" spans="2:11" ht="15.75" x14ac:dyDescent="0.2">
      <c r="B41" s="34" t="s">
        <v>141</v>
      </c>
      <c r="C41" s="4"/>
      <c r="D41" s="4"/>
      <c r="E41" s="4"/>
      <c r="F41" s="4"/>
    </row>
    <row r="42" spans="2:11" s="4" customFormat="1" ht="15.75" customHeight="1" x14ac:dyDescent="0.2">
      <c r="B42" s="34" t="s">
        <v>39</v>
      </c>
    </row>
    <row r="43" spans="2:11" s="4" customFormat="1" ht="15.75" customHeight="1" x14ac:dyDescent="0.35">
      <c r="B43" s="34"/>
      <c r="C43" s="33"/>
      <c r="D43" s="33"/>
      <c r="E43" s="29"/>
    </row>
    <row r="44" spans="2:11" s="4" customFormat="1" ht="23.25" customHeight="1" thickBot="1" x14ac:dyDescent="0.4">
      <c r="B44" s="40" t="s">
        <v>74</v>
      </c>
      <c r="C44" s="23" t="s">
        <v>64</v>
      </c>
      <c r="D44" s="33"/>
      <c r="E44" s="29"/>
    </row>
    <row r="45" spans="2:11" s="4" customFormat="1" ht="23.25" customHeight="1" x14ac:dyDescent="0.35">
      <c r="B45" s="42" t="s">
        <v>75</v>
      </c>
      <c r="C45" s="152">
        <f>Stammdaten_Kostenanteile!E22</f>
        <v>0</v>
      </c>
      <c r="D45" s="33"/>
      <c r="E45" s="29"/>
      <c r="F45" s="1"/>
      <c r="G45" s="1"/>
      <c r="H45" s="1"/>
      <c r="I45" s="1"/>
      <c r="J45" s="1"/>
      <c r="K45" s="1"/>
    </row>
    <row r="46" spans="2:11" s="4" customFormat="1" ht="23.25" customHeight="1" x14ac:dyDescent="0.35">
      <c r="B46" s="42" t="s">
        <v>76</v>
      </c>
      <c r="C46" s="153">
        <f>Stammdaten_Kostenanteile!E23</f>
        <v>0</v>
      </c>
      <c r="D46" s="33"/>
      <c r="E46" s="29"/>
      <c r="F46" s="1"/>
      <c r="G46" s="1"/>
      <c r="H46" s="1"/>
      <c r="I46" s="1"/>
      <c r="J46" s="1"/>
      <c r="K46" s="1"/>
    </row>
    <row r="47" spans="2:11" s="4" customFormat="1" ht="23.25" customHeight="1" x14ac:dyDescent="0.35">
      <c r="B47" s="42" t="s">
        <v>77</v>
      </c>
      <c r="C47" s="153">
        <f>Stammdaten_Kostenanteile!E24</f>
        <v>0</v>
      </c>
      <c r="D47" s="33"/>
      <c r="E47" s="29"/>
      <c r="F47" s="1"/>
      <c r="G47" s="1"/>
      <c r="H47" s="1"/>
      <c r="I47" s="1"/>
      <c r="J47" s="1"/>
      <c r="K47" s="1"/>
    </row>
    <row r="48" spans="2:11" s="4" customFormat="1" ht="23.25" customHeight="1" x14ac:dyDescent="0.35">
      <c r="B48" s="42" t="s">
        <v>78</v>
      </c>
      <c r="C48" s="153">
        <f>Stammdaten_Kostenanteile!E25</f>
        <v>0</v>
      </c>
      <c r="D48" s="33"/>
      <c r="E48" s="29"/>
      <c r="F48" s="1"/>
      <c r="G48" s="1"/>
      <c r="H48" s="1"/>
      <c r="I48" s="1"/>
      <c r="J48" s="1"/>
      <c r="K48" s="1"/>
    </row>
    <row r="49" spans="2:20" s="4" customFormat="1" ht="23.25" customHeight="1" thickBot="1" x14ac:dyDescent="0.4">
      <c r="B49" s="42" t="s">
        <v>79</v>
      </c>
      <c r="C49" s="154">
        <f>Stammdaten_Kostenanteile!E26</f>
        <v>0</v>
      </c>
      <c r="D49" s="33"/>
      <c r="E49" s="29"/>
      <c r="F49" s="1"/>
      <c r="G49" s="1"/>
      <c r="H49" s="1"/>
      <c r="I49" s="1"/>
      <c r="J49" s="1"/>
      <c r="K49" s="1"/>
    </row>
    <row r="50" spans="2:20" x14ac:dyDescent="0.2">
      <c r="G50" s="4"/>
    </row>
    <row r="51" spans="2:20" x14ac:dyDescent="0.2">
      <c r="G51" s="4"/>
    </row>
    <row r="52" spans="2:20" ht="24" thickBot="1" x14ac:dyDescent="0.25">
      <c r="B52" s="40" t="s">
        <v>41</v>
      </c>
      <c r="C52" s="23" t="s">
        <v>64</v>
      </c>
      <c r="D52" s="24" t="s">
        <v>126</v>
      </c>
      <c r="G52" s="4"/>
    </row>
    <row r="53" spans="2:20" ht="23.25" x14ac:dyDescent="0.35">
      <c r="B53" s="44" t="s">
        <v>110</v>
      </c>
      <c r="C53" s="155">
        <f>Stammdaten_Kostenanteile!E36</f>
        <v>0</v>
      </c>
      <c r="D53" s="156">
        <f>IF(C8="Ja",C53-C19+D19,SUM(D16:D40))</f>
        <v>0</v>
      </c>
      <c r="E53" s="148" t="str">
        <f t="shared" ref="E53:E54" si="1">IFERROR(D53/C53-1,"-")</f>
        <v>-</v>
      </c>
      <c r="G53" s="74"/>
      <c r="H53" s="94"/>
      <c r="J53" s="3"/>
    </row>
    <row r="54" spans="2:20" ht="23.25" x14ac:dyDescent="0.35">
      <c r="B54" s="42" t="s">
        <v>111</v>
      </c>
      <c r="C54" s="157">
        <f>Stammdaten_Kostenanteile!E47</f>
        <v>0</v>
      </c>
      <c r="D54" s="158">
        <f>Stammdaten_Kostenanteile!F47</f>
        <v>0</v>
      </c>
      <c r="E54" s="149" t="str">
        <f t="shared" si="1"/>
        <v>-</v>
      </c>
      <c r="G54" s="4"/>
      <c r="H54" s="3"/>
      <c r="J54" s="3"/>
    </row>
    <row r="55" spans="2:20" ht="24" thickBot="1" x14ac:dyDescent="0.4">
      <c r="B55" s="44" t="s">
        <v>112</v>
      </c>
      <c r="C55" s="159">
        <f>Stammdaten_Kostenanteile!E55</f>
        <v>0</v>
      </c>
      <c r="D55" s="160">
        <f>Stammdaten_Kostenanteile!F55</f>
        <v>0</v>
      </c>
      <c r="E55" s="150" t="str">
        <f>IFERROR(D55/C55-1,"-")</f>
        <v>-</v>
      </c>
      <c r="F55" s="2"/>
      <c r="G55" s="4"/>
      <c r="H55" s="3"/>
      <c r="J55" s="3"/>
    </row>
    <row r="56" spans="2:20" ht="24" outlineLevel="1" thickBot="1" x14ac:dyDescent="0.4">
      <c r="B56" s="44" t="s">
        <v>113</v>
      </c>
      <c r="C56" s="111"/>
      <c r="D56" s="112"/>
      <c r="E56" s="162" t="str">
        <f>IFERROR(D56/C56-1,"-")</f>
        <v>-</v>
      </c>
      <c r="M56" s="3"/>
    </row>
    <row r="57" spans="2:20" ht="19.5" thickBot="1" x14ac:dyDescent="0.25">
      <c r="B57" s="44"/>
      <c r="C57" s="1"/>
      <c r="E57" s="1"/>
      <c r="H57" s="3"/>
    </row>
    <row r="58" spans="2:20" ht="27" thickBot="1" x14ac:dyDescent="0.4">
      <c r="B58" s="40" t="s">
        <v>114</v>
      </c>
      <c r="C58" s="107"/>
      <c r="E58" s="1"/>
      <c r="H58" s="3"/>
    </row>
    <row r="59" spans="2:20" ht="18.75" x14ac:dyDescent="0.2">
      <c r="B59" s="44"/>
      <c r="C59" s="1"/>
      <c r="E59" s="1"/>
    </row>
    <row r="60" spans="2:20" ht="23.25" customHeight="1" thickBot="1" x14ac:dyDescent="0.4">
      <c r="B60" s="40" t="s">
        <v>115</v>
      </c>
      <c r="C60" s="32"/>
    </row>
    <row r="61" spans="2:20" ht="23.25" customHeight="1" x14ac:dyDescent="0.35">
      <c r="B61" s="44" t="s">
        <v>73</v>
      </c>
      <c r="C61" s="227">
        <f>'Anpassung 2018'!C61</f>
        <v>0</v>
      </c>
      <c r="E61" s="89">
        <v>0.05</v>
      </c>
      <c r="F61" s="38"/>
      <c r="G61" s="38"/>
      <c r="H61" s="38"/>
      <c r="I61" s="38"/>
      <c r="J61" s="38"/>
      <c r="K61" s="38"/>
      <c r="L61" s="38"/>
      <c r="M61" s="38"/>
      <c r="N61" s="38"/>
      <c r="O61" s="38"/>
      <c r="P61" s="38"/>
      <c r="Q61" s="38"/>
      <c r="R61" s="38"/>
      <c r="S61" s="38"/>
      <c r="T61" s="38"/>
    </row>
    <row r="62" spans="2:20" ht="23.25" customHeight="1" thickBot="1" x14ac:dyDescent="0.4">
      <c r="B62" s="44" t="s">
        <v>116</v>
      </c>
      <c r="C62" s="163">
        <f>IF($C$8="ja","0",(((Stammdaten_Kostenanteile!E42-Stammdaten_Kostenanteile!E43)*Stammdaten_Kostenanteile!E46)*(IF(C61&gt;E61,E61,C61)/5)))</f>
        <v>0</v>
      </c>
      <c r="D62" s="80"/>
      <c r="E62" s="81"/>
      <c r="F62" s="38"/>
      <c r="G62" s="38"/>
      <c r="H62" s="76"/>
      <c r="I62" s="38"/>
      <c r="J62" s="38"/>
      <c r="K62" s="38"/>
      <c r="L62" s="38"/>
      <c r="M62" s="38"/>
      <c r="N62" s="38"/>
      <c r="O62" s="38"/>
      <c r="P62" s="38"/>
      <c r="Q62" s="38"/>
      <c r="R62" s="38"/>
      <c r="S62" s="38"/>
      <c r="T62" s="38"/>
    </row>
    <row r="63" spans="2:20" ht="23.25" customHeight="1" x14ac:dyDescent="0.35">
      <c r="B63" s="44"/>
      <c r="C63" s="1"/>
      <c r="D63" s="84"/>
      <c r="F63" s="38"/>
      <c r="G63" s="38"/>
      <c r="H63" s="38"/>
      <c r="I63" s="38"/>
      <c r="J63" s="38"/>
      <c r="K63" s="38"/>
      <c r="L63" s="38"/>
      <c r="M63" s="38"/>
      <c r="N63" s="38"/>
      <c r="O63" s="38"/>
      <c r="P63" s="38"/>
      <c r="Q63" s="38"/>
      <c r="R63" s="38"/>
      <c r="S63" s="38"/>
      <c r="T63" s="38"/>
    </row>
    <row r="64" spans="2:20" s="38" customFormat="1" ht="27" customHeight="1" thickBot="1" x14ac:dyDescent="0.4">
      <c r="B64" s="40" t="s">
        <v>62</v>
      </c>
      <c r="C64" s="46"/>
      <c r="D64" s="39"/>
      <c r="E64" s="39"/>
    </row>
    <row r="65" spans="2:20" s="2" customFormat="1" ht="23.25" x14ac:dyDescent="0.35">
      <c r="B65" s="42" t="s">
        <v>132</v>
      </c>
      <c r="C65" s="152">
        <f>'Anpassung 2018'!C65</f>
        <v>0</v>
      </c>
      <c r="D65" s="36"/>
      <c r="E65" s="36"/>
      <c r="F65" s="38"/>
      <c r="G65" s="38"/>
      <c r="H65" s="38"/>
      <c r="I65" s="38"/>
      <c r="J65" s="38"/>
      <c r="K65" s="38"/>
      <c r="L65" s="38"/>
      <c r="M65" s="38"/>
      <c r="N65" s="38"/>
      <c r="O65" s="38"/>
      <c r="P65" s="38"/>
      <c r="Q65" s="38"/>
      <c r="R65" s="38"/>
      <c r="S65" s="38"/>
      <c r="T65" s="38"/>
    </row>
    <row r="66" spans="2:20" ht="23.25" x14ac:dyDescent="0.35">
      <c r="B66" s="42" t="s">
        <v>133</v>
      </c>
      <c r="C66" s="153">
        <f>'Anpassung 2018'!C66</f>
        <v>0</v>
      </c>
      <c r="F66" s="38"/>
      <c r="G66" s="38"/>
      <c r="H66" s="38"/>
      <c r="I66" s="38"/>
      <c r="J66" s="38"/>
      <c r="K66" s="38"/>
      <c r="L66" s="38"/>
      <c r="M66" s="38"/>
      <c r="N66" s="38"/>
      <c r="O66" s="38"/>
      <c r="P66" s="38"/>
      <c r="Q66" s="38"/>
      <c r="R66" s="38"/>
      <c r="S66" s="38"/>
      <c r="T66" s="38"/>
    </row>
    <row r="67" spans="2:20" s="31" customFormat="1" ht="27" x14ac:dyDescent="0.35">
      <c r="B67" s="42" t="s">
        <v>134</v>
      </c>
      <c r="C67" s="153">
        <f>'Anpassung 2018'!C67</f>
        <v>0</v>
      </c>
      <c r="E67" s="82"/>
      <c r="F67" s="38"/>
      <c r="G67" s="38"/>
      <c r="H67" s="38"/>
      <c r="I67" s="38"/>
      <c r="J67" s="38"/>
      <c r="K67" s="38"/>
      <c r="L67" s="38"/>
      <c r="M67" s="38"/>
      <c r="N67" s="38"/>
      <c r="O67" s="38"/>
      <c r="P67" s="38"/>
      <c r="Q67" s="38"/>
      <c r="R67" s="38"/>
      <c r="S67" s="38"/>
      <c r="T67" s="38"/>
    </row>
    <row r="68" spans="2:20" ht="23.25" x14ac:dyDescent="0.35">
      <c r="B68" s="42" t="s">
        <v>135</v>
      </c>
      <c r="C68" s="153">
        <f>'Anpassung 2018'!C68</f>
        <v>0</v>
      </c>
      <c r="F68" s="38"/>
      <c r="G68" s="38"/>
      <c r="H68" s="38"/>
      <c r="I68" s="38"/>
      <c r="J68" s="38"/>
      <c r="K68" s="38"/>
      <c r="L68" s="38"/>
      <c r="M68" s="38"/>
      <c r="N68" s="38"/>
      <c r="O68" s="38"/>
      <c r="P68" s="38"/>
      <c r="Q68" s="38"/>
      <c r="R68" s="38"/>
      <c r="S68" s="38"/>
      <c r="T68" s="38"/>
    </row>
    <row r="69" spans="2:20" ht="24" thickBot="1" x14ac:dyDescent="0.4">
      <c r="B69" s="42" t="s">
        <v>136</v>
      </c>
      <c r="C69" s="154">
        <f>'Anpassung 2018'!C69</f>
        <v>0</v>
      </c>
      <c r="F69" s="83"/>
    </row>
    <row r="70" spans="2:20" ht="15.75" x14ac:dyDescent="0.25">
      <c r="B70" s="19"/>
      <c r="C70" s="41"/>
    </row>
    <row r="71" spans="2:20" s="38" customFormat="1" ht="27" customHeight="1" outlineLevel="1" thickBot="1" x14ac:dyDescent="0.4">
      <c r="B71" s="46"/>
      <c r="C71" s="46"/>
      <c r="D71" s="39"/>
      <c r="E71" s="39"/>
    </row>
    <row r="72" spans="2:20" s="2" customFormat="1" ht="23.25" outlineLevel="1" x14ac:dyDescent="0.35">
      <c r="B72" s="42" t="s">
        <v>127</v>
      </c>
      <c r="C72" s="108"/>
      <c r="D72" s="36"/>
      <c r="E72" s="86"/>
      <c r="F72" s="85"/>
      <c r="G72" s="85"/>
      <c r="H72" s="85"/>
    </row>
    <row r="73" spans="2:20" ht="23.25" outlineLevel="1" x14ac:dyDescent="0.35">
      <c r="B73" s="42" t="s">
        <v>128</v>
      </c>
      <c r="C73" s="109"/>
    </row>
    <row r="74" spans="2:20" s="31" customFormat="1" ht="23.25" outlineLevel="1" x14ac:dyDescent="0.35">
      <c r="B74" s="42" t="s">
        <v>129</v>
      </c>
      <c r="C74" s="109"/>
      <c r="E74" s="30"/>
    </row>
    <row r="75" spans="2:20" ht="23.25" outlineLevel="1" x14ac:dyDescent="0.35">
      <c r="B75" s="42" t="s">
        <v>130</v>
      </c>
      <c r="C75" s="109"/>
    </row>
    <row r="76" spans="2:20" ht="24" outlineLevel="1" thickBot="1" x14ac:dyDescent="0.4">
      <c r="B76" s="42" t="s">
        <v>131</v>
      </c>
      <c r="C76" s="110"/>
    </row>
    <row r="77" spans="2:20" ht="15.75" customHeight="1" outlineLevel="1" x14ac:dyDescent="0.35">
      <c r="B77" s="42"/>
      <c r="C77" s="58"/>
    </row>
    <row r="78" spans="2:20" ht="15" customHeight="1" x14ac:dyDescent="0.35">
      <c r="B78" s="42"/>
      <c r="C78" s="47"/>
    </row>
    <row r="79" spans="2:20" ht="27" customHeight="1" thickBot="1" x14ac:dyDescent="0.4">
      <c r="B79" s="20" t="s">
        <v>90</v>
      </c>
      <c r="C79" s="32"/>
    </row>
    <row r="80" spans="2:20" ht="23.25" x14ac:dyDescent="0.35">
      <c r="B80" s="42" t="s">
        <v>38</v>
      </c>
      <c r="C80" s="108"/>
    </row>
    <row r="81" spans="1:5" ht="24" thickBot="1" x14ac:dyDescent="0.4">
      <c r="B81" s="42" t="s">
        <v>65</v>
      </c>
      <c r="C81" s="154">
        <f>Erlösobergrenzen!F21</f>
        <v>0</v>
      </c>
    </row>
    <row r="82" spans="1:5" ht="15.75" x14ac:dyDescent="0.2">
      <c r="B82" s="22" t="s">
        <v>145</v>
      </c>
    </row>
    <row r="83" spans="1:5" ht="15" customHeight="1" x14ac:dyDescent="0.2">
      <c r="B83" s="22"/>
    </row>
    <row r="84" spans="1:5" ht="15.75" x14ac:dyDescent="0.2">
      <c r="B84" s="35" t="s">
        <v>35</v>
      </c>
    </row>
    <row r="85" spans="1:5" ht="18" x14ac:dyDescent="0.2">
      <c r="A85" s="145"/>
      <c r="B85" s="15" t="s">
        <v>33</v>
      </c>
    </row>
    <row r="86" spans="1:5" ht="18" x14ac:dyDescent="0.2">
      <c r="A86" s="146"/>
      <c r="B86" s="15" t="s">
        <v>34</v>
      </c>
    </row>
    <row r="87" spans="1:5" ht="32.1" customHeight="1" x14ac:dyDescent="0.2">
      <c r="B87" s="39" t="s">
        <v>143</v>
      </c>
      <c r="C87" s="39"/>
      <c r="D87" s="39"/>
      <c r="E87" s="39"/>
    </row>
    <row r="89" spans="1:5" s="114" customFormat="1" ht="18" x14ac:dyDescent="0.25">
      <c r="B89" s="139" t="s">
        <v>40</v>
      </c>
      <c r="C89" s="139"/>
      <c r="D89" s="260"/>
      <c r="E89" s="261" t="s">
        <v>162</v>
      </c>
    </row>
  </sheetData>
  <mergeCells count="4">
    <mergeCell ref="B1:E1"/>
    <mergeCell ref="C8:E8"/>
    <mergeCell ref="C6:E6"/>
    <mergeCell ref="C7:E7"/>
  </mergeCells>
  <conditionalFormatting sqref="D20:D40 D16:D18">
    <cfRule type="expression" dxfId="11" priority="5">
      <formula>$C$8="Ja"</formula>
    </cfRule>
  </conditionalFormatting>
  <conditionalFormatting sqref="C61">
    <cfRule type="expression" dxfId="10" priority="3">
      <formula>$C$8="Ja"</formula>
    </cfRule>
  </conditionalFormatting>
  <conditionalFormatting sqref="C16:C40">
    <cfRule type="expression" dxfId="9" priority="1">
      <formula>$C$8="Ja"</formula>
    </cfRule>
  </conditionalFormatting>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9"/>
  <sheetViews>
    <sheetView topLeftCell="A55" zoomScale="50" zoomScaleNormal="50" zoomScaleSheetLayoutView="70" workbookViewId="0">
      <selection activeCell="C107" sqref="C107"/>
    </sheetView>
  </sheetViews>
  <sheetFormatPr baseColWidth="10" defaultRowHeight="15" outlineLevelRow="1" x14ac:dyDescent="0.2"/>
  <cols>
    <col min="1" max="1" width="3.57031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2:14" ht="90" customHeight="1" x14ac:dyDescent="0.4">
      <c r="B1" s="251" t="s">
        <v>124</v>
      </c>
      <c r="C1" s="251"/>
      <c r="D1" s="251"/>
      <c r="E1" s="251"/>
    </row>
    <row r="2" spans="2:14" ht="30" x14ac:dyDescent="0.4">
      <c r="B2" s="95"/>
      <c r="C2" s="95"/>
      <c r="D2" s="95"/>
      <c r="E2" s="95"/>
    </row>
    <row r="3" spans="2:14" ht="15" customHeight="1" x14ac:dyDescent="0.4">
      <c r="B3" s="95"/>
      <c r="C3" s="95"/>
      <c r="D3" s="95"/>
      <c r="E3" s="95"/>
    </row>
    <row r="4" spans="2:14" ht="15" customHeight="1" x14ac:dyDescent="0.2"/>
    <row r="5" spans="2:14" ht="24" thickBot="1" x14ac:dyDescent="0.3">
      <c r="B5" s="20" t="s">
        <v>28</v>
      </c>
      <c r="G5" s="67"/>
    </row>
    <row r="6" spans="2:14" ht="23.25" customHeight="1" x14ac:dyDescent="0.2">
      <c r="B6" s="42" t="s">
        <v>29</v>
      </c>
      <c r="C6" s="245">
        <f>Stammdaten_Kostenanteile!E6</f>
        <v>0</v>
      </c>
      <c r="D6" s="246"/>
      <c r="E6" s="247"/>
    </row>
    <row r="7" spans="2:14" ht="23.25" x14ac:dyDescent="0.2">
      <c r="B7" s="42" t="s">
        <v>30</v>
      </c>
      <c r="C7" s="248">
        <f>Stammdaten_Kostenanteile!E7</f>
        <v>0</v>
      </c>
      <c r="D7" s="249"/>
      <c r="E7" s="250"/>
    </row>
    <row r="8" spans="2:14" ht="24" thickBot="1" x14ac:dyDescent="0.25">
      <c r="B8" s="43" t="s">
        <v>144</v>
      </c>
      <c r="C8" s="252">
        <f>Stammdaten_Kostenanteile!E13</f>
        <v>0</v>
      </c>
      <c r="D8" s="253"/>
      <c r="E8" s="254"/>
    </row>
    <row r="9" spans="2:14" ht="18.75" x14ac:dyDescent="0.2">
      <c r="B9" s="43"/>
      <c r="C9" s="1"/>
      <c r="E9" s="1"/>
    </row>
    <row r="10" spans="2:14" ht="15" customHeight="1" x14ac:dyDescent="0.2"/>
    <row r="11" spans="2:14" s="31" customFormat="1" ht="27" thickBot="1" x14ac:dyDescent="0.4">
      <c r="B11" s="20" t="s">
        <v>117</v>
      </c>
      <c r="C11" s="23" t="s">
        <v>64</v>
      </c>
      <c r="D11" s="24" t="s">
        <v>125</v>
      </c>
      <c r="E11" s="30"/>
      <c r="G11" s="1"/>
      <c r="H11" s="1"/>
      <c r="I11" s="1"/>
      <c r="J11" s="1"/>
      <c r="K11" s="1"/>
      <c r="L11" s="1"/>
      <c r="M11" s="1"/>
      <c r="N11" s="1"/>
    </row>
    <row r="12" spans="2:14" ht="24" thickBot="1" x14ac:dyDescent="0.4">
      <c r="B12" s="42" t="s">
        <v>103</v>
      </c>
      <c r="C12" s="147">
        <v>106.9</v>
      </c>
      <c r="D12" s="57">
        <v>108.40702684113305</v>
      </c>
      <c r="E12" s="151">
        <f>IFERROR(D12/C12-1,"-")</f>
        <v>1.4097538270655185E-2</v>
      </c>
    </row>
    <row r="13" spans="2:14" ht="15.75" x14ac:dyDescent="0.25">
      <c r="B13" s="22" t="s">
        <v>156</v>
      </c>
      <c r="C13" s="27"/>
      <c r="D13" s="27"/>
    </row>
    <row r="15" spans="2:14" ht="24" thickBot="1" x14ac:dyDescent="0.25">
      <c r="B15" s="20" t="s">
        <v>61</v>
      </c>
      <c r="C15" s="23" t="s">
        <v>64</v>
      </c>
      <c r="D15" s="24" t="s">
        <v>125</v>
      </c>
    </row>
    <row r="16" spans="2:14" ht="23.25" x14ac:dyDescent="0.35">
      <c r="B16" s="77" t="s">
        <v>49</v>
      </c>
      <c r="C16" s="155">
        <f>'Anpassung 2018'!C17</f>
        <v>0</v>
      </c>
      <c r="D16" s="102"/>
      <c r="E16" s="148" t="str">
        <f>IFERROR(D16/C16-1,"-")</f>
        <v>-</v>
      </c>
      <c r="F16" s="28"/>
    </row>
    <row r="17" spans="2:6" ht="23.25" x14ac:dyDescent="0.35">
      <c r="B17" s="77" t="s">
        <v>50</v>
      </c>
      <c r="C17" s="157">
        <f>'Anpassung 2018'!C18</f>
        <v>0</v>
      </c>
      <c r="D17" s="104"/>
      <c r="E17" s="149" t="str">
        <f t="shared" ref="E17:E40" si="0">IFERROR(D17/C17-1,"-")</f>
        <v>-</v>
      </c>
    </row>
    <row r="18" spans="2:6" ht="23.25" x14ac:dyDescent="0.35">
      <c r="B18" s="77" t="s">
        <v>51</v>
      </c>
      <c r="C18" s="157">
        <f>'Anpassung 2018'!C19</f>
        <v>0</v>
      </c>
      <c r="D18" s="104"/>
      <c r="E18" s="149" t="str">
        <f t="shared" si="0"/>
        <v>-</v>
      </c>
    </row>
    <row r="19" spans="2:6" ht="23.25" x14ac:dyDescent="0.35">
      <c r="B19" s="77" t="s">
        <v>52</v>
      </c>
      <c r="C19" s="157">
        <f>Stammdaten_Kostenanteile!E15</f>
        <v>0</v>
      </c>
      <c r="D19" s="104"/>
      <c r="E19" s="149" t="str">
        <f t="shared" si="0"/>
        <v>-</v>
      </c>
    </row>
    <row r="20" spans="2:6" ht="37.5" outlineLevel="1" x14ac:dyDescent="0.35">
      <c r="B20" s="79" t="s">
        <v>104</v>
      </c>
      <c r="C20" s="157">
        <f>'Anpassung 2018'!C21</f>
        <v>0</v>
      </c>
      <c r="D20" s="104"/>
      <c r="E20" s="149" t="str">
        <f t="shared" si="0"/>
        <v>-</v>
      </c>
    </row>
    <row r="21" spans="2:6" ht="23.25" x14ac:dyDescent="0.35">
      <c r="B21" s="77" t="s">
        <v>53</v>
      </c>
      <c r="C21" s="157">
        <f>'Anpassung 2018'!C22</f>
        <v>0</v>
      </c>
      <c r="D21" s="104"/>
      <c r="E21" s="149" t="str">
        <f t="shared" si="0"/>
        <v>-</v>
      </c>
    </row>
    <row r="22" spans="2:6" ht="23.25" x14ac:dyDescent="0.35">
      <c r="B22" s="78" t="s">
        <v>54</v>
      </c>
      <c r="C22" s="157">
        <f>'Anpassung 2018'!C23</f>
        <v>0</v>
      </c>
      <c r="D22" s="104"/>
      <c r="E22" s="149" t="str">
        <f t="shared" si="0"/>
        <v>-</v>
      </c>
    </row>
    <row r="23" spans="2:6" ht="37.5" x14ac:dyDescent="0.35">
      <c r="B23" s="79" t="s">
        <v>105</v>
      </c>
      <c r="C23" s="157">
        <f>'Anpassung 2018'!C24</f>
        <v>0</v>
      </c>
      <c r="D23" s="104"/>
      <c r="E23" s="149" t="str">
        <f t="shared" si="0"/>
        <v>-</v>
      </c>
    </row>
    <row r="24" spans="2:6" ht="23.25" x14ac:dyDescent="0.35">
      <c r="B24" s="77" t="s">
        <v>55</v>
      </c>
      <c r="C24" s="157">
        <f>'Anpassung 2018'!C25</f>
        <v>0</v>
      </c>
      <c r="D24" s="104"/>
      <c r="E24" s="149" t="str">
        <f t="shared" si="0"/>
        <v>-</v>
      </c>
    </row>
    <row r="25" spans="2:6" ht="23.25" x14ac:dyDescent="0.35">
      <c r="B25" s="77" t="s">
        <v>100</v>
      </c>
      <c r="C25" s="157">
        <f>'Anpassung 2018'!C26</f>
        <v>0</v>
      </c>
      <c r="D25" s="104"/>
      <c r="E25" s="149" t="str">
        <f t="shared" si="0"/>
        <v>-</v>
      </c>
    </row>
    <row r="26" spans="2:6" ht="23.25" x14ac:dyDescent="0.35">
      <c r="B26" s="77" t="s">
        <v>106</v>
      </c>
      <c r="C26" s="157">
        <f>'Anpassung 2018'!C27</f>
        <v>0</v>
      </c>
      <c r="D26" s="104"/>
      <c r="E26" s="149" t="str">
        <f t="shared" si="0"/>
        <v>-</v>
      </c>
    </row>
    <row r="27" spans="2:6" ht="37.5" x14ac:dyDescent="0.35">
      <c r="B27" s="79" t="s">
        <v>107</v>
      </c>
      <c r="C27" s="157">
        <f>'Anpassung 2018'!C28</f>
        <v>0</v>
      </c>
      <c r="D27" s="104"/>
      <c r="E27" s="149" t="str">
        <f t="shared" si="0"/>
        <v>-</v>
      </c>
    </row>
    <row r="28" spans="2:6" ht="37.5" x14ac:dyDescent="0.35">
      <c r="B28" s="79" t="s">
        <v>108</v>
      </c>
      <c r="C28" s="157">
        <f>'Anpassung 2018'!C29</f>
        <v>0</v>
      </c>
      <c r="D28" s="104"/>
      <c r="E28" s="149" t="str">
        <f t="shared" si="0"/>
        <v>-</v>
      </c>
      <c r="F28" s="28"/>
    </row>
    <row r="29" spans="2:6" ht="23.25" x14ac:dyDescent="0.35">
      <c r="B29" s="77" t="s">
        <v>56</v>
      </c>
      <c r="C29" s="157">
        <f>'Anpassung 2018'!C30</f>
        <v>0</v>
      </c>
      <c r="D29" s="104"/>
      <c r="E29" s="149" t="str">
        <f t="shared" si="0"/>
        <v>-</v>
      </c>
    </row>
    <row r="30" spans="2:6" ht="23.25" x14ac:dyDescent="0.35">
      <c r="B30" s="77" t="s">
        <v>57</v>
      </c>
      <c r="C30" s="157">
        <f>'Anpassung 2018'!C31</f>
        <v>0</v>
      </c>
      <c r="D30" s="104"/>
      <c r="E30" s="149" t="str">
        <f t="shared" si="0"/>
        <v>-</v>
      </c>
    </row>
    <row r="31" spans="2:6" ht="23.25" x14ac:dyDescent="0.35">
      <c r="B31" s="77" t="s">
        <v>58</v>
      </c>
      <c r="C31" s="157">
        <f>'Anpassung 2018'!C32</f>
        <v>0</v>
      </c>
      <c r="D31" s="104"/>
      <c r="E31" s="149" t="str">
        <f t="shared" si="0"/>
        <v>-</v>
      </c>
    </row>
    <row r="32" spans="2:6" ht="23.25" x14ac:dyDescent="0.35">
      <c r="B32" s="77" t="s">
        <v>69</v>
      </c>
      <c r="C32" s="157">
        <f>'Anpassung 2018'!C33</f>
        <v>0</v>
      </c>
      <c r="D32" s="104"/>
      <c r="E32" s="149" t="str">
        <f t="shared" si="0"/>
        <v>-</v>
      </c>
    </row>
    <row r="33" spans="2:11" ht="23.25" x14ac:dyDescent="0.35">
      <c r="B33" s="77" t="s">
        <v>97</v>
      </c>
      <c r="C33" s="157">
        <f>'Anpassung 2018'!C34</f>
        <v>0</v>
      </c>
      <c r="D33" s="104"/>
      <c r="E33" s="149"/>
    </row>
    <row r="34" spans="2:11" ht="23.25" x14ac:dyDescent="0.35">
      <c r="B34" s="78" t="s">
        <v>59</v>
      </c>
      <c r="C34" s="157">
        <f>'Anpassung 2018'!C35</f>
        <v>0</v>
      </c>
      <c r="D34" s="104"/>
      <c r="E34" s="149" t="str">
        <f t="shared" si="0"/>
        <v>-</v>
      </c>
    </row>
    <row r="35" spans="2:11" ht="23.25" outlineLevel="1" x14ac:dyDescent="0.35">
      <c r="B35" s="77" t="s">
        <v>101</v>
      </c>
      <c r="C35" s="157">
        <f>'Anpassung 2018'!C36</f>
        <v>0</v>
      </c>
      <c r="D35" s="104"/>
      <c r="E35" s="149" t="str">
        <f t="shared" si="0"/>
        <v>-</v>
      </c>
    </row>
    <row r="36" spans="2:11" ht="23.25" outlineLevel="1" x14ac:dyDescent="0.35">
      <c r="B36" s="77" t="s">
        <v>98</v>
      </c>
      <c r="C36" s="157">
        <f>'Anpassung 2018'!C37</f>
        <v>0</v>
      </c>
      <c r="D36" s="104"/>
      <c r="E36" s="149"/>
    </row>
    <row r="37" spans="2:11" ht="56.25" outlineLevel="1" x14ac:dyDescent="0.35">
      <c r="B37" s="79" t="s">
        <v>109</v>
      </c>
      <c r="C37" s="157">
        <f>'Anpassung 2018'!C38</f>
        <v>0</v>
      </c>
      <c r="D37" s="104"/>
      <c r="E37" s="149"/>
    </row>
    <row r="38" spans="2:11" ht="23.25" outlineLevel="1" x14ac:dyDescent="0.35">
      <c r="B38" s="77" t="s">
        <v>99</v>
      </c>
      <c r="C38" s="157">
        <f>'Anpassung 2018'!C39</f>
        <v>0</v>
      </c>
      <c r="D38" s="104"/>
      <c r="E38" s="149"/>
    </row>
    <row r="39" spans="2:11" ht="38.25" outlineLevel="1" x14ac:dyDescent="0.35">
      <c r="B39" s="79" t="s">
        <v>68</v>
      </c>
      <c r="C39" s="157">
        <f>'Anpassung 2018'!C40</f>
        <v>0</v>
      </c>
      <c r="D39" s="104"/>
      <c r="E39" s="149" t="str">
        <f t="shared" si="0"/>
        <v>-</v>
      </c>
      <c r="G39" s="2"/>
      <c r="H39" s="2"/>
    </row>
    <row r="40" spans="2:11" ht="24" thickBot="1" x14ac:dyDescent="0.4">
      <c r="B40" s="77" t="s">
        <v>60</v>
      </c>
      <c r="C40" s="159">
        <f>'Anpassung 2018'!C41</f>
        <v>0</v>
      </c>
      <c r="D40" s="106"/>
      <c r="E40" s="150" t="str">
        <f t="shared" si="0"/>
        <v>-</v>
      </c>
    </row>
    <row r="41" spans="2:11" ht="15.75" x14ac:dyDescent="0.2">
      <c r="B41" s="34" t="s">
        <v>141</v>
      </c>
      <c r="C41" s="4"/>
      <c r="D41" s="4"/>
      <c r="E41" s="4"/>
      <c r="F41" s="4"/>
    </row>
    <row r="42" spans="2:11" s="4" customFormat="1" ht="15.75" customHeight="1" x14ac:dyDescent="0.35">
      <c r="B42" s="34" t="s">
        <v>39</v>
      </c>
      <c r="C42" s="33"/>
      <c r="D42" s="33"/>
      <c r="E42" s="29"/>
    </row>
    <row r="43" spans="2:11" s="4" customFormat="1" ht="15.75" customHeight="1" x14ac:dyDescent="0.35">
      <c r="B43" s="34"/>
      <c r="C43" s="33"/>
      <c r="D43" s="33"/>
      <c r="E43" s="29"/>
    </row>
    <row r="44" spans="2:11" s="4" customFormat="1" ht="23.25" customHeight="1" thickBot="1" x14ac:dyDescent="0.4">
      <c r="B44" s="40" t="s">
        <v>74</v>
      </c>
      <c r="C44" s="23" t="s">
        <v>64</v>
      </c>
      <c r="D44" s="33"/>
      <c r="E44" s="29"/>
    </row>
    <row r="45" spans="2:11" s="4" customFormat="1" ht="23.25" customHeight="1" x14ac:dyDescent="0.35">
      <c r="B45" s="42" t="s">
        <v>75</v>
      </c>
      <c r="C45" s="152">
        <f>Stammdaten_Kostenanteile!E22</f>
        <v>0</v>
      </c>
      <c r="D45" s="33"/>
      <c r="E45" s="29"/>
      <c r="F45" s="1"/>
      <c r="G45" s="1"/>
      <c r="H45" s="1"/>
      <c r="I45" s="1"/>
      <c r="J45" s="1"/>
      <c r="K45" s="1"/>
    </row>
    <row r="46" spans="2:11" s="4" customFormat="1" ht="23.25" customHeight="1" x14ac:dyDescent="0.35">
      <c r="B46" s="42" t="s">
        <v>76</v>
      </c>
      <c r="C46" s="153">
        <f>Stammdaten_Kostenanteile!E23</f>
        <v>0</v>
      </c>
      <c r="D46" s="33"/>
      <c r="E46" s="29"/>
      <c r="F46" s="1"/>
      <c r="G46" s="1"/>
      <c r="H46" s="1"/>
      <c r="I46" s="1"/>
      <c r="J46" s="1"/>
      <c r="K46" s="1"/>
    </row>
    <row r="47" spans="2:11" s="4" customFormat="1" ht="23.25" customHeight="1" x14ac:dyDescent="0.35">
      <c r="B47" s="42" t="s">
        <v>77</v>
      </c>
      <c r="C47" s="153">
        <f>Stammdaten_Kostenanteile!E24</f>
        <v>0</v>
      </c>
      <c r="D47" s="33"/>
      <c r="E47" s="29"/>
      <c r="F47" s="1"/>
      <c r="G47" s="1"/>
      <c r="H47" s="1"/>
      <c r="I47" s="1"/>
      <c r="J47" s="1"/>
      <c r="K47" s="1"/>
    </row>
    <row r="48" spans="2:11" s="4" customFormat="1" ht="23.25" customHeight="1" x14ac:dyDescent="0.35">
      <c r="B48" s="42" t="s">
        <v>78</v>
      </c>
      <c r="C48" s="153">
        <f>Stammdaten_Kostenanteile!E25</f>
        <v>0</v>
      </c>
      <c r="D48" s="33"/>
      <c r="E48" s="29"/>
      <c r="F48" s="1"/>
      <c r="G48" s="1"/>
      <c r="H48" s="1"/>
      <c r="I48" s="1"/>
      <c r="J48" s="1"/>
      <c r="K48" s="1"/>
    </row>
    <row r="49" spans="2:20" s="4" customFormat="1" ht="23.25" customHeight="1" thickBot="1" x14ac:dyDescent="0.4">
      <c r="B49" s="42" t="s">
        <v>79</v>
      </c>
      <c r="C49" s="154">
        <f>Stammdaten_Kostenanteile!E26</f>
        <v>0</v>
      </c>
      <c r="D49" s="33"/>
      <c r="E49" s="29"/>
      <c r="F49" s="1"/>
      <c r="G49" s="1"/>
      <c r="H49" s="1"/>
      <c r="I49" s="1"/>
      <c r="J49" s="1"/>
      <c r="K49" s="1"/>
    </row>
    <row r="50" spans="2:20" x14ac:dyDescent="0.2">
      <c r="G50" s="4"/>
    </row>
    <row r="51" spans="2:20" x14ac:dyDescent="0.2">
      <c r="G51" s="4"/>
    </row>
    <row r="52" spans="2:20" ht="24" thickBot="1" x14ac:dyDescent="0.25">
      <c r="B52" s="40" t="s">
        <v>41</v>
      </c>
      <c r="C52" s="23" t="s">
        <v>64</v>
      </c>
      <c r="D52" s="24" t="s">
        <v>125</v>
      </c>
      <c r="G52" s="4"/>
    </row>
    <row r="53" spans="2:20" ht="23.25" x14ac:dyDescent="0.35">
      <c r="B53" s="44" t="s">
        <v>110</v>
      </c>
      <c r="C53" s="155">
        <f>Stammdaten_Kostenanteile!E36</f>
        <v>0</v>
      </c>
      <c r="D53" s="156">
        <f>IF(C8="Ja",C53-C19+D19,SUM(D16:D40))</f>
        <v>0</v>
      </c>
      <c r="E53" s="148" t="str">
        <f t="shared" ref="E53:E54" si="1">IFERROR(D53/C53-1,"-")</f>
        <v>-</v>
      </c>
      <c r="G53" s="74"/>
      <c r="H53" s="94"/>
      <c r="J53" s="3"/>
    </row>
    <row r="54" spans="2:20" ht="23.25" x14ac:dyDescent="0.35">
      <c r="B54" s="42" t="s">
        <v>111</v>
      </c>
      <c r="C54" s="157">
        <f>Stammdaten_Kostenanteile!E47</f>
        <v>0</v>
      </c>
      <c r="D54" s="158">
        <f>Stammdaten_Kostenanteile!G47</f>
        <v>0</v>
      </c>
      <c r="E54" s="149" t="str">
        <f t="shared" si="1"/>
        <v>-</v>
      </c>
      <c r="G54" s="4"/>
      <c r="H54" s="3"/>
      <c r="J54" s="3"/>
    </row>
    <row r="55" spans="2:20" ht="24" thickBot="1" x14ac:dyDescent="0.4">
      <c r="B55" s="44" t="s">
        <v>112</v>
      </c>
      <c r="C55" s="159">
        <f>Stammdaten_Kostenanteile!E55</f>
        <v>0</v>
      </c>
      <c r="D55" s="160">
        <f>Stammdaten_Kostenanteile!G55</f>
        <v>0</v>
      </c>
      <c r="E55" s="150" t="str">
        <f>IFERROR(D55/C55-1,"-")</f>
        <v>-</v>
      </c>
      <c r="F55" s="2"/>
      <c r="G55" s="4"/>
      <c r="H55" s="3"/>
      <c r="J55" s="3"/>
    </row>
    <row r="56" spans="2:20" ht="24" outlineLevel="1" thickBot="1" x14ac:dyDescent="0.4">
      <c r="B56" s="44" t="s">
        <v>113</v>
      </c>
      <c r="C56" s="111"/>
      <c r="D56" s="112"/>
      <c r="E56" s="162" t="str">
        <f>IFERROR(D56/C56-1,"-")</f>
        <v>-</v>
      </c>
      <c r="M56" s="3"/>
    </row>
    <row r="57" spans="2:20" ht="19.5" thickBot="1" x14ac:dyDescent="0.25">
      <c r="B57" s="44"/>
      <c r="C57" s="1"/>
      <c r="E57" s="1"/>
      <c r="H57" s="3"/>
    </row>
    <row r="58" spans="2:20" ht="27" thickBot="1" x14ac:dyDescent="0.4">
      <c r="B58" s="40" t="s">
        <v>114</v>
      </c>
      <c r="C58" s="107"/>
      <c r="E58" s="1"/>
      <c r="H58" s="3"/>
    </row>
    <row r="59" spans="2:20" ht="18.75" x14ac:dyDescent="0.2">
      <c r="B59" s="44"/>
      <c r="C59" s="1"/>
      <c r="E59" s="1"/>
    </row>
    <row r="60" spans="2:20" ht="23.25" customHeight="1" thickBot="1" x14ac:dyDescent="0.4">
      <c r="B60" s="40" t="s">
        <v>115</v>
      </c>
      <c r="C60" s="32"/>
    </row>
    <row r="61" spans="2:20" ht="23.25" customHeight="1" x14ac:dyDescent="0.35">
      <c r="B61" s="44" t="s">
        <v>73</v>
      </c>
      <c r="C61" s="227">
        <f>'Anpassung 2018'!C61</f>
        <v>0</v>
      </c>
      <c r="E61" s="89">
        <v>0.05</v>
      </c>
      <c r="F61" s="38"/>
      <c r="G61" s="38"/>
      <c r="H61" s="38"/>
      <c r="I61" s="38"/>
      <c r="J61" s="38"/>
      <c r="K61" s="38"/>
      <c r="L61" s="38"/>
      <c r="M61" s="38"/>
      <c r="N61" s="38"/>
      <c r="O61" s="38"/>
      <c r="P61" s="38"/>
      <c r="Q61" s="38"/>
      <c r="R61" s="38"/>
      <c r="S61" s="38"/>
      <c r="T61" s="38"/>
    </row>
    <row r="62" spans="2:20" ht="23.25" customHeight="1" thickBot="1" x14ac:dyDescent="0.4">
      <c r="B62" s="44" t="s">
        <v>116</v>
      </c>
      <c r="C62" s="163">
        <f>IF($C$8="ja","0",(((Stammdaten_Kostenanteile!E42-Stammdaten_Kostenanteile!E43)*Stammdaten_Kostenanteile!E46)*(IF(C61&gt;E61,E61,C61)/5)))</f>
        <v>0</v>
      </c>
      <c r="D62" s="80"/>
      <c r="E62" s="81"/>
      <c r="F62" s="38"/>
      <c r="G62" s="38"/>
      <c r="H62" s="76"/>
      <c r="I62" s="38"/>
      <c r="J62" s="38"/>
      <c r="K62" s="38"/>
      <c r="L62" s="38"/>
      <c r="M62" s="38"/>
      <c r="N62" s="38"/>
      <c r="O62" s="38"/>
      <c r="P62" s="38"/>
      <c r="Q62" s="38"/>
      <c r="R62" s="38"/>
      <c r="S62" s="38"/>
      <c r="T62" s="38"/>
    </row>
    <row r="63" spans="2:20" ht="23.25" customHeight="1" x14ac:dyDescent="0.35">
      <c r="B63" s="44"/>
      <c r="C63" s="1"/>
      <c r="D63" s="84"/>
      <c r="F63" s="38"/>
      <c r="G63" s="38"/>
      <c r="H63" s="38"/>
      <c r="I63" s="38"/>
      <c r="J63" s="38"/>
      <c r="K63" s="38"/>
      <c r="L63" s="38"/>
      <c r="M63" s="38"/>
      <c r="N63" s="38"/>
      <c r="O63" s="38"/>
      <c r="P63" s="38"/>
      <c r="Q63" s="38"/>
      <c r="R63" s="38"/>
      <c r="S63" s="38"/>
      <c r="T63" s="38"/>
    </row>
    <row r="64" spans="2:20" s="38" customFormat="1" ht="27" customHeight="1" thickBot="1" x14ac:dyDescent="0.4">
      <c r="B64" s="40" t="s">
        <v>62</v>
      </c>
      <c r="C64" s="46"/>
      <c r="D64" s="39"/>
      <c r="E64" s="39"/>
    </row>
    <row r="65" spans="2:20" s="2" customFormat="1" ht="23.25" x14ac:dyDescent="0.35">
      <c r="B65" s="42" t="s">
        <v>132</v>
      </c>
      <c r="C65" s="152">
        <f>'Anpassung 2018'!C65</f>
        <v>0</v>
      </c>
      <c r="D65" s="36"/>
      <c r="E65" s="36"/>
      <c r="F65" s="38"/>
      <c r="G65" s="38"/>
      <c r="H65" s="38"/>
      <c r="I65" s="38"/>
      <c r="J65" s="38"/>
      <c r="K65" s="38"/>
      <c r="L65" s="38"/>
      <c r="M65" s="38"/>
      <c r="N65" s="38"/>
      <c r="O65" s="38"/>
      <c r="P65" s="38"/>
      <c r="Q65" s="38"/>
      <c r="R65" s="38"/>
      <c r="S65" s="38"/>
      <c r="T65" s="38"/>
    </row>
    <row r="66" spans="2:20" ht="23.25" x14ac:dyDescent="0.35">
      <c r="B66" s="42" t="s">
        <v>133</v>
      </c>
      <c r="C66" s="153">
        <f>'Anpassung 2018'!C66</f>
        <v>0</v>
      </c>
      <c r="F66" s="38"/>
      <c r="G66" s="38"/>
      <c r="H66" s="38"/>
      <c r="I66" s="38"/>
      <c r="J66" s="38"/>
      <c r="K66" s="38"/>
      <c r="L66" s="38"/>
      <c r="M66" s="38"/>
      <c r="N66" s="38"/>
      <c r="O66" s="38"/>
      <c r="P66" s="38"/>
      <c r="Q66" s="38"/>
      <c r="R66" s="38"/>
      <c r="S66" s="38"/>
      <c r="T66" s="38"/>
    </row>
    <row r="67" spans="2:20" s="31" customFormat="1" ht="27" x14ac:dyDescent="0.35">
      <c r="B67" s="42" t="s">
        <v>134</v>
      </c>
      <c r="C67" s="153">
        <f>'Anpassung 2018'!C67</f>
        <v>0</v>
      </c>
      <c r="E67" s="82"/>
      <c r="F67" s="38"/>
      <c r="G67" s="38"/>
      <c r="H67" s="38"/>
      <c r="I67" s="38"/>
      <c r="J67" s="38"/>
      <c r="K67" s="38"/>
      <c r="L67" s="38"/>
      <c r="M67" s="38"/>
      <c r="N67" s="38"/>
      <c r="O67" s="38"/>
      <c r="P67" s="38"/>
      <c r="Q67" s="38"/>
      <c r="R67" s="38"/>
      <c r="S67" s="38"/>
      <c r="T67" s="38"/>
    </row>
    <row r="68" spans="2:20" ht="23.25" x14ac:dyDescent="0.35">
      <c r="B68" s="42" t="s">
        <v>135</v>
      </c>
      <c r="C68" s="153">
        <f>'Anpassung 2018'!C68</f>
        <v>0</v>
      </c>
      <c r="F68" s="38"/>
      <c r="G68" s="38"/>
      <c r="H68" s="38"/>
      <c r="I68" s="38"/>
      <c r="J68" s="38"/>
      <c r="K68" s="38"/>
      <c r="L68" s="38"/>
      <c r="M68" s="38"/>
      <c r="N68" s="38"/>
      <c r="O68" s="38"/>
      <c r="P68" s="38"/>
      <c r="Q68" s="38"/>
      <c r="R68" s="38"/>
      <c r="S68" s="38"/>
      <c r="T68" s="38"/>
    </row>
    <row r="69" spans="2:20" ht="24" thickBot="1" x14ac:dyDescent="0.4">
      <c r="B69" s="42" t="s">
        <v>136</v>
      </c>
      <c r="C69" s="154">
        <f>'Anpassung 2018'!C69</f>
        <v>0</v>
      </c>
      <c r="F69" s="83"/>
    </row>
    <row r="70" spans="2:20" ht="15.75" x14ac:dyDescent="0.25">
      <c r="B70" s="19"/>
      <c r="C70" s="41"/>
    </row>
    <row r="71" spans="2:20" s="38" customFormat="1" ht="27" customHeight="1" outlineLevel="1" thickBot="1" x14ac:dyDescent="0.4">
      <c r="B71" s="40" t="s">
        <v>66</v>
      </c>
      <c r="C71" s="46"/>
      <c r="D71" s="39"/>
      <c r="E71" s="39"/>
    </row>
    <row r="72" spans="2:20" s="2" customFormat="1" ht="23.25" outlineLevel="1" x14ac:dyDescent="0.35">
      <c r="B72" s="42" t="s">
        <v>127</v>
      </c>
      <c r="C72" s="108"/>
      <c r="D72" s="36"/>
      <c r="E72" s="86"/>
      <c r="F72" s="85"/>
      <c r="G72" s="85"/>
      <c r="H72" s="85"/>
    </row>
    <row r="73" spans="2:20" ht="23.25" outlineLevel="1" x14ac:dyDescent="0.35">
      <c r="B73" s="42" t="s">
        <v>128</v>
      </c>
      <c r="C73" s="109"/>
    </row>
    <row r="74" spans="2:20" s="31" customFormat="1" ht="23.25" outlineLevel="1" x14ac:dyDescent="0.35">
      <c r="B74" s="42" t="s">
        <v>129</v>
      </c>
      <c r="C74" s="109"/>
      <c r="E74" s="30"/>
    </row>
    <row r="75" spans="2:20" ht="23.25" outlineLevel="1" x14ac:dyDescent="0.35">
      <c r="B75" s="42" t="s">
        <v>130</v>
      </c>
      <c r="C75" s="109"/>
    </row>
    <row r="76" spans="2:20" ht="24" outlineLevel="1" thickBot="1" x14ac:dyDescent="0.4">
      <c r="B76" s="42" t="s">
        <v>131</v>
      </c>
      <c r="C76" s="110"/>
    </row>
    <row r="77" spans="2:20" ht="15.75" customHeight="1" outlineLevel="1" x14ac:dyDescent="0.35">
      <c r="B77" s="42"/>
      <c r="C77" s="58"/>
    </row>
    <row r="78" spans="2:20" ht="15" customHeight="1" x14ac:dyDescent="0.35">
      <c r="B78" s="42"/>
      <c r="C78" s="47"/>
    </row>
    <row r="79" spans="2:20" ht="27" customHeight="1" thickBot="1" x14ac:dyDescent="0.4">
      <c r="B79" s="20" t="s">
        <v>90</v>
      </c>
      <c r="C79" s="32"/>
    </row>
    <row r="80" spans="2:20" ht="23.25" x14ac:dyDescent="0.35">
      <c r="B80" s="42" t="s">
        <v>38</v>
      </c>
      <c r="C80" s="108"/>
    </row>
    <row r="81" spans="1:5" ht="24" thickBot="1" x14ac:dyDescent="0.4">
      <c r="B81" s="42" t="s">
        <v>65</v>
      </c>
      <c r="C81" s="154">
        <f>Erlösobergrenzen!G21</f>
        <v>0</v>
      </c>
    </row>
    <row r="82" spans="1:5" ht="15.75" x14ac:dyDescent="0.2">
      <c r="B82" s="22" t="s">
        <v>145</v>
      </c>
    </row>
    <row r="83" spans="1:5" ht="15" customHeight="1" x14ac:dyDescent="0.2">
      <c r="B83" s="22"/>
    </row>
    <row r="84" spans="1:5" ht="15.75" x14ac:dyDescent="0.2">
      <c r="B84" s="35" t="s">
        <v>35</v>
      </c>
    </row>
    <row r="85" spans="1:5" ht="18" x14ac:dyDescent="0.2">
      <c r="A85" s="145"/>
      <c r="B85" s="15" t="s">
        <v>33</v>
      </c>
    </row>
    <row r="86" spans="1:5" ht="18" x14ac:dyDescent="0.2">
      <c r="A86" s="146"/>
      <c r="B86" s="15" t="s">
        <v>34</v>
      </c>
    </row>
    <row r="87" spans="1:5" ht="32.1" customHeight="1" x14ac:dyDescent="0.2">
      <c r="B87" s="39" t="s">
        <v>143</v>
      </c>
      <c r="C87" s="39"/>
      <c r="D87" s="39"/>
      <c r="E87" s="39"/>
    </row>
    <row r="89" spans="1:5" s="114" customFormat="1" ht="18" x14ac:dyDescent="0.25">
      <c r="B89" s="139" t="s">
        <v>40</v>
      </c>
      <c r="C89" s="139"/>
      <c r="D89" s="260"/>
      <c r="E89" s="261" t="s">
        <v>162</v>
      </c>
    </row>
  </sheetData>
  <mergeCells count="4">
    <mergeCell ref="B1:E1"/>
    <mergeCell ref="C8:E8"/>
    <mergeCell ref="C6:E6"/>
    <mergeCell ref="C7:E7"/>
  </mergeCells>
  <conditionalFormatting sqref="D20:D40 D16:D18">
    <cfRule type="expression" dxfId="8" priority="4">
      <formula>$C$8="Ja"</formula>
    </cfRule>
  </conditionalFormatting>
  <conditionalFormatting sqref="C61">
    <cfRule type="expression" dxfId="7" priority="2">
      <formula>$C$8="Ja"</formula>
    </cfRule>
  </conditionalFormatting>
  <conditionalFormatting sqref="C16:C40">
    <cfRule type="expression" dxfId="6"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9"/>
  <sheetViews>
    <sheetView topLeftCell="A46" zoomScale="50" zoomScaleNormal="50" zoomScaleSheetLayoutView="70" workbookViewId="0">
      <selection activeCell="F98" sqref="F98"/>
    </sheetView>
  </sheetViews>
  <sheetFormatPr baseColWidth="10" defaultRowHeight="15" outlineLevelRow="1" x14ac:dyDescent="0.2"/>
  <cols>
    <col min="1" max="1" width="3.42578125" style="15"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69.75" customHeight="1" x14ac:dyDescent="0.4">
      <c r="A1" s="100"/>
      <c r="B1" s="251" t="s">
        <v>137</v>
      </c>
      <c r="C1" s="251"/>
      <c r="D1" s="251"/>
      <c r="E1" s="251"/>
    </row>
    <row r="2" spans="1:14" ht="30" x14ac:dyDescent="0.4">
      <c r="A2" s="45"/>
      <c r="B2" s="95"/>
      <c r="C2" s="95"/>
      <c r="D2" s="95"/>
      <c r="E2" s="95"/>
    </row>
    <row r="3" spans="1:14" ht="15" customHeight="1" x14ac:dyDescent="0.4">
      <c r="A3" s="45"/>
      <c r="B3" s="95"/>
      <c r="C3" s="95"/>
      <c r="D3" s="95"/>
      <c r="E3" s="95"/>
    </row>
    <row r="4" spans="1:14" ht="15" customHeight="1" x14ac:dyDescent="0.2"/>
    <row r="5" spans="1:14" ht="24" thickBot="1" x14ac:dyDescent="0.3">
      <c r="B5" s="20" t="s">
        <v>28</v>
      </c>
      <c r="G5" s="67"/>
    </row>
    <row r="6" spans="1:14" ht="23.25" customHeight="1" x14ac:dyDescent="0.2">
      <c r="A6" s="62"/>
      <c r="B6" s="42" t="s">
        <v>29</v>
      </c>
      <c r="C6" s="245">
        <f>Stammdaten_Kostenanteile!E6</f>
        <v>0</v>
      </c>
      <c r="D6" s="246"/>
      <c r="E6" s="247"/>
    </row>
    <row r="7" spans="1:14" ht="23.25" x14ac:dyDescent="0.2">
      <c r="A7" s="62"/>
      <c r="B7" s="42" t="s">
        <v>30</v>
      </c>
      <c r="C7" s="248">
        <f>Stammdaten_Kostenanteile!E7</f>
        <v>0</v>
      </c>
      <c r="D7" s="249"/>
      <c r="E7" s="250"/>
    </row>
    <row r="8" spans="1:14" ht="24" thickBot="1" x14ac:dyDescent="0.25">
      <c r="A8" s="62"/>
      <c r="B8" s="43" t="s">
        <v>144</v>
      </c>
      <c r="C8" s="252">
        <f>Stammdaten_Kostenanteile!E13</f>
        <v>0</v>
      </c>
      <c r="D8" s="253"/>
      <c r="E8" s="254"/>
    </row>
    <row r="9" spans="1:14" ht="18.75" x14ac:dyDescent="0.2">
      <c r="A9" s="62"/>
      <c r="B9" s="43"/>
      <c r="C9" s="1"/>
      <c r="E9" s="1"/>
    </row>
    <row r="10" spans="1:14" ht="15" customHeight="1" x14ac:dyDescent="0.2"/>
    <row r="11" spans="1:14" s="31" customFormat="1" ht="27" thickBot="1" x14ac:dyDescent="0.4">
      <c r="B11" s="20" t="s">
        <v>117</v>
      </c>
      <c r="C11" s="23" t="s">
        <v>64</v>
      </c>
      <c r="D11" s="24" t="s">
        <v>138</v>
      </c>
      <c r="E11" s="30"/>
      <c r="G11" s="1"/>
      <c r="H11" s="1"/>
      <c r="I11" s="1"/>
      <c r="J11" s="1"/>
      <c r="K11" s="1"/>
      <c r="L11" s="1"/>
      <c r="M11" s="1"/>
      <c r="N11" s="1"/>
    </row>
    <row r="12" spans="1:14" ht="24" thickBot="1" x14ac:dyDescent="0.4">
      <c r="A12" s="62"/>
      <c r="B12" s="42" t="s">
        <v>103</v>
      </c>
      <c r="C12" s="147">
        <v>106.9</v>
      </c>
      <c r="D12" s="57">
        <v>108.91407561026838</v>
      </c>
      <c r="E12" s="151">
        <f>IFERROR(D12/C12-1,"-")</f>
        <v>1.8840744717197211E-2</v>
      </c>
    </row>
    <row r="13" spans="1:14" ht="15.75" x14ac:dyDescent="0.25">
      <c r="B13" s="22" t="s">
        <v>156</v>
      </c>
      <c r="C13" s="27"/>
      <c r="D13" s="27"/>
    </row>
    <row r="15" spans="1:14" ht="24" thickBot="1" x14ac:dyDescent="0.25">
      <c r="B15" s="20" t="s">
        <v>61</v>
      </c>
      <c r="C15" s="23" t="s">
        <v>64</v>
      </c>
      <c r="D15" s="24" t="s">
        <v>138</v>
      </c>
    </row>
    <row r="16" spans="1:14" ht="23.25" x14ac:dyDescent="0.35">
      <c r="A16" s="62"/>
      <c r="B16" s="77" t="s">
        <v>49</v>
      </c>
      <c r="C16" s="155">
        <f>'Anpassung 2020'!C16</f>
        <v>0</v>
      </c>
      <c r="D16" s="102"/>
      <c r="E16" s="148" t="str">
        <f>IFERROR(D16/C16-1,"-")</f>
        <v>-</v>
      </c>
      <c r="F16" s="28"/>
    </row>
    <row r="17" spans="1:6" ht="23.25" x14ac:dyDescent="0.35">
      <c r="A17" s="62"/>
      <c r="B17" s="77" t="s">
        <v>50</v>
      </c>
      <c r="C17" s="157">
        <f>'Anpassung 2020'!C17</f>
        <v>0</v>
      </c>
      <c r="D17" s="104"/>
      <c r="E17" s="149" t="str">
        <f t="shared" ref="E17:E40" si="0">IFERROR(D17/C17-1,"-")</f>
        <v>-</v>
      </c>
    </row>
    <row r="18" spans="1:6" ht="23.25" x14ac:dyDescent="0.35">
      <c r="A18" s="62"/>
      <c r="B18" s="77" t="s">
        <v>51</v>
      </c>
      <c r="C18" s="157">
        <f>'Anpassung 2020'!C18</f>
        <v>0</v>
      </c>
      <c r="D18" s="104"/>
      <c r="E18" s="149" t="str">
        <f t="shared" si="0"/>
        <v>-</v>
      </c>
    </row>
    <row r="19" spans="1:6" ht="23.25" x14ac:dyDescent="0.35">
      <c r="A19" s="62"/>
      <c r="B19" s="77" t="s">
        <v>52</v>
      </c>
      <c r="C19" s="157">
        <f>Stammdaten_Kostenanteile!E15</f>
        <v>0</v>
      </c>
      <c r="D19" s="104"/>
      <c r="E19" s="149" t="str">
        <f t="shared" si="0"/>
        <v>-</v>
      </c>
    </row>
    <row r="20" spans="1:6" ht="37.5" outlineLevel="1" x14ac:dyDescent="0.35">
      <c r="A20" s="62"/>
      <c r="B20" s="79" t="s">
        <v>104</v>
      </c>
      <c r="C20" s="157">
        <f>'Anpassung 2020'!C20</f>
        <v>0</v>
      </c>
      <c r="D20" s="104"/>
      <c r="E20" s="149" t="str">
        <f t="shared" si="0"/>
        <v>-</v>
      </c>
    </row>
    <row r="21" spans="1:6" ht="23.25" x14ac:dyDescent="0.35">
      <c r="A21" s="62"/>
      <c r="B21" s="77" t="s">
        <v>53</v>
      </c>
      <c r="C21" s="157">
        <f>'Anpassung 2020'!C21</f>
        <v>0</v>
      </c>
      <c r="D21" s="104"/>
      <c r="E21" s="149" t="str">
        <f t="shared" si="0"/>
        <v>-</v>
      </c>
    </row>
    <row r="22" spans="1:6" ht="23.25" x14ac:dyDescent="0.35">
      <c r="A22" s="62"/>
      <c r="B22" s="78" t="s">
        <v>54</v>
      </c>
      <c r="C22" s="157">
        <f>'Anpassung 2020'!C22</f>
        <v>0</v>
      </c>
      <c r="D22" s="104"/>
      <c r="E22" s="149" t="str">
        <f t="shared" si="0"/>
        <v>-</v>
      </c>
    </row>
    <row r="23" spans="1:6" ht="37.5" x14ac:dyDescent="0.35">
      <c r="A23" s="62"/>
      <c r="B23" s="79" t="s">
        <v>105</v>
      </c>
      <c r="C23" s="157">
        <f>'Anpassung 2020'!C23</f>
        <v>0</v>
      </c>
      <c r="D23" s="104"/>
      <c r="E23" s="149" t="str">
        <f t="shared" si="0"/>
        <v>-</v>
      </c>
    </row>
    <row r="24" spans="1:6" ht="23.25" x14ac:dyDescent="0.35">
      <c r="A24" s="62"/>
      <c r="B24" s="77" t="s">
        <v>55</v>
      </c>
      <c r="C24" s="157">
        <f>'Anpassung 2020'!C24</f>
        <v>0</v>
      </c>
      <c r="D24" s="104"/>
      <c r="E24" s="149" t="str">
        <f t="shared" si="0"/>
        <v>-</v>
      </c>
    </row>
    <row r="25" spans="1:6" ht="23.25" x14ac:dyDescent="0.35">
      <c r="A25" s="62"/>
      <c r="B25" s="77" t="s">
        <v>100</v>
      </c>
      <c r="C25" s="157">
        <f>'Anpassung 2020'!C25</f>
        <v>0</v>
      </c>
      <c r="D25" s="104"/>
      <c r="E25" s="149" t="str">
        <f t="shared" si="0"/>
        <v>-</v>
      </c>
    </row>
    <row r="26" spans="1:6" ht="23.25" x14ac:dyDescent="0.35">
      <c r="A26" s="62"/>
      <c r="B26" s="77" t="s">
        <v>106</v>
      </c>
      <c r="C26" s="157">
        <f>'Anpassung 2020'!C26</f>
        <v>0</v>
      </c>
      <c r="D26" s="104"/>
      <c r="E26" s="149" t="str">
        <f t="shared" si="0"/>
        <v>-</v>
      </c>
    </row>
    <row r="27" spans="1:6" ht="37.5" x14ac:dyDescent="0.35">
      <c r="A27" s="62"/>
      <c r="B27" s="79" t="s">
        <v>107</v>
      </c>
      <c r="C27" s="157">
        <f>'Anpassung 2020'!C27</f>
        <v>0</v>
      </c>
      <c r="D27" s="104"/>
      <c r="E27" s="149" t="str">
        <f t="shared" si="0"/>
        <v>-</v>
      </c>
    </row>
    <row r="28" spans="1:6" ht="37.5" x14ac:dyDescent="0.35">
      <c r="A28" s="62"/>
      <c r="B28" s="79" t="s">
        <v>108</v>
      </c>
      <c r="C28" s="157">
        <f>'Anpassung 2020'!C28</f>
        <v>0</v>
      </c>
      <c r="D28" s="104"/>
      <c r="E28" s="149" t="str">
        <f t="shared" si="0"/>
        <v>-</v>
      </c>
      <c r="F28" s="28"/>
    </row>
    <row r="29" spans="1:6" ht="23.25" x14ac:dyDescent="0.35">
      <c r="A29" s="62"/>
      <c r="B29" s="77" t="s">
        <v>56</v>
      </c>
      <c r="C29" s="157">
        <f>'Anpassung 2020'!C29</f>
        <v>0</v>
      </c>
      <c r="D29" s="104"/>
      <c r="E29" s="149" t="str">
        <f t="shared" si="0"/>
        <v>-</v>
      </c>
    </row>
    <row r="30" spans="1:6" ht="23.25" x14ac:dyDescent="0.35">
      <c r="A30" s="62"/>
      <c r="B30" s="77" t="s">
        <v>57</v>
      </c>
      <c r="C30" s="157">
        <f>'Anpassung 2020'!C30</f>
        <v>0</v>
      </c>
      <c r="D30" s="104"/>
      <c r="E30" s="149" t="str">
        <f t="shared" si="0"/>
        <v>-</v>
      </c>
    </row>
    <row r="31" spans="1:6" ht="23.25" x14ac:dyDescent="0.35">
      <c r="A31" s="62"/>
      <c r="B31" s="77" t="s">
        <v>58</v>
      </c>
      <c r="C31" s="157">
        <f>'Anpassung 2020'!C31</f>
        <v>0</v>
      </c>
      <c r="D31" s="104"/>
      <c r="E31" s="149" t="str">
        <f t="shared" si="0"/>
        <v>-</v>
      </c>
    </row>
    <row r="32" spans="1:6" ht="23.25" x14ac:dyDescent="0.35">
      <c r="A32" s="62"/>
      <c r="B32" s="77" t="s">
        <v>69</v>
      </c>
      <c r="C32" s="157">
        <f>'Anpassung 2020'!C32</f>
        <v>0</v>
      </c>
      <c r="D32" s="104"/>
      <c r="E32" s="149" t="str">
        <f t="shared" si="0"/>
        <v>-</v>
      </c>
    </row>
    <row r="33" spans="1:11" ht="23.25" x14ac:dyDescent="0.35">
      <c r="A33" s="62"/>
      <c r="B33" s="77" t="s">
        <v>97</v>
      </c>
      <c r="C33" s="157">
        <f>'Anpassung 2020'!C33</f>
        <v>0</v>
      </c>
      <c r="D33" s="104"/>
      <c r="E33" s="149"/>
    </row>
    <row r="34" spans="1:11" ht="23.25" x14ac:dyDescent="0.35">
      <c r="A34" s="62"/>
      <c r="B34" s="78" t="s">
        <v>59</v>
      </c>
      <c r="C34" s="157">
        <f>'Anpassung 2020'!C34</f>
        <v>0</v>
      </c>
      <c r="D34" s="104"/>
      <c r="E34" s="149" t="str">
        <f t="shared" si="0"/>
        <v>-</v>
      </c>
    </row>
    <row r="35" spans="1:11" ht="23.25" outlineLevel="1" x14ac:dyDescent="0.35">
      <c r="A35" s="62"/>
      <c r="B35" s="77" t="s">
        <v>101</v>
      </c>
      <c r="C35" s="157">
        <f>'Anpassung 2020'!C35</f>
        <v>0</v>
      </c>
      <c r="D35" s="104"/>
      <c r="E35" s="149" t="str">
        <f t="shared" si="0"/>
        <v>-</v>
      </c>
    </row>
    <row r="36" spans="1:11" ht="23.25" outlineLevel="1" x14ac:dyDescent="0.35">
      <c r="A36" s="62"/>
      <c r="B36" s="77" t="s">
        <v>98</v>
      </c>
      <c r="C36" s="157">
        <f>'Anpassung 2020'!C36</f>
        <v>0</v>
      </c>
      <c r="D36" s="104"/>
      <c r="E36" s="149"/>
    </row>
    <row r="37" spans="1:11" ht="56.25" outlineLevel="1" x14ac:dyDescent="0.35">
      <c r="A37" s="62"/>
      <c r="B37" s="79" t="s">
        <v>109</v>
      </c>
      <c r="C37" s="157">
        <f>'Anpassung 2020'!C37</f>
        <v>0</v>
      </c>
      <c r="D37" s="104"/>
      <c r="E37" s="149"/>
    </row>
    <row r="38" spans="1:11" ht="23.25" outlineLevel="1" x14ac:dyDescent="0.35">
      <c r="A38" s="62"/>
      <c r="B38" s="77" t="s">
        <v>99</v>
      </c>
      <c r="C38" s="157">
        <f>'Anpassung 2020'!C38</f>
        <v>0</v>
      </c>
      <c r="D38" s="104"/>
      <c r="E38" s="149"/>
    </row>
    <row r="39" spans="1:11" ht="38.25" outlineLevel="1" x14ac:dyDescent="0.35">
      <c r="A39" s="62"/>
      <c r="B39" s="79" t="s">
        <v>68</v>
      </c>
      <c r="C39" s="157">
        <f>'Anpassung 2020'!C39</f>
        <v>0</v>
      </c>
      <c r="D39" s="104"/>
      <c r="E39" s="149" t="str">
        <f t="shared" si="0"/>
        <v>-</v>
      </c>
      <c r="G39" s="2"/>
      <c r="H39" s="2"/>
    </row>
    <row r="40" spans="1:11" ht="24" thickBot="1" x14ac:dyDescent="0.4">
      <c r="A40" s="62"/>
      <c r="B40" s="77" t="s">
        <v>60</v>
      </c>
      <c r="C40" s="159">
        <f>'Anpassung 2020'!C40</f>
        <v>0</v>
      </c>
      <c r="D40" s="106"/>
      <c r="E40" s="150" t="str">
        <f t="shared" si="0"/>
        <v>-</v>
      </c>
    </row>
    <row r="41" spans="1:11" ht="15.75" x14ac:dyDescent="0.2">
      <c r="A41" s="62"/>
      <c r="B41" s="34" t="s">
        <v>141</v>
      </c>
      <c r="C41" s="4"/>
      <c r="D41" s="4"/>
      <c r="E41" s="4"/>
      <c r="F41" s="4"/>
    </row>
    <row r="42" spans="1:11" s="4" customFormat="1" ht="15.75" customHeight="1" x14ac:dyDescent="0.35">
      <c r="A42" s="19"/>
      <c r="B42" s="34" t="s">
        <v>39</v>
      </c>
      <c r="C42" s="33"/>
      <c r="D42" s="33"/>
      <c r="E42" s="29"/>
    </row>
    <row r="43" spans="1:11" s="4" customFormat="1" ht="15.75" customHeight="1" x14ac:dyDescent="0.35">
      <c r="A43" s="19"/>
      <c r="B43" s="34"/>
      <c r="C43" s="33"/>
      <c r="D43" s="33"/>
      <c r="E43" s="29"/>
    </row>
    <row r="44" spans="1:11" s="4" customFormat="1" ht="23.25" customHeight="1" thickBot="1" x14ac:dyDescent="0.4">
      <c r="B44" s="40" t="s">
        <v>74</v>
      </c>
      <c r="C44" s="23" t="s">
        <v>64</v>
      </c>
      <c r="D44" s="33"/>
      <c r="E44" s="29"/>
    </row>
    <row r="45" spans="1:11" s="4" customFormat="1" ht="23.25" customHeight="1" x14ac:dyDescent="0.35">
      <c r="A45" s="62"/>
      <c r="B45" s="42" t="s">
        <v>75</v>
      </c>
      <c r="C45" s="152">
        <f>Stammdaten_Kostenanteile!E22</f>
        <v>0</v>
      </c>
      <c r="D45" s="33"/>
      <c r="E45" s="29"/>
      <c r="F45" s="1"/>
      <c r="G45" s="1"/>
      <c r="H45" s="1"/>
      <c r="I45" s="1"/>
      <c r="J45" s="1"/>
      <c r="K45" s="1"/>
    </row>
    <row r="46" spans="1:11" s="4" customFormat="1" ht="23.25" customHeight="1" x14ac:dyDescent="0.35">
      <c r="A46" s="62"/>
      <c r="B46" s="42" t="s">
        <v>76</v>
      </c>
      <c r="C46" s="153">
        <f>Stammdaten_Kostenanteile!E23</f>
        <v>0</v>
      </c>
      <c r="D46" s="33"/>
      <c r="E46" s="29"/>
      <c r="F46" s="1"/>
      <c r="G46" s="1"/>
      <c r="H46" s="1"/>
      <c r="I46" s="1"/>
      <c r="J46" s="1"/>
      <c r="K46" s="1"/>
    </row>
    <row r="47" spans="1:11" s="4" customFormat="1" ht="23.25" customHeight="1" x14ac:dyDescent="0.35">
      <c r="A47" s="62"/>
      <c r="B47" s="42" t="s">
        <v>77</v>
      </c>
      <c r="C47" s="153">
        <f>Stammdaten_Kostenanteile!E24</f>
        <v>0</v>
      </c>
      <c r="D47" s="33"/>
      <c r="E47" s="29"/>
      <c r="F47" s="1"/>
      <c r="G47" s="1"/>
      <c r="H47" s="1"/>
      <c r="I47" s="1"/>
      <c r="J47" s="1"/>
      <c r="K47" s="1"/>
    </row>
    <row r="48" spans="1:11" s="4" customFormat="1" ht="23.25" customHeight="1" x14ac:dyDescent="0.35">
      <c r="A48" s="62"/>
      <c r="B48" s="42" t="s">
        <v>78</v>
      </c>
      <c r="C48" s="153">
        <f>Stammdaten_Kostenanteile!E25</f>
        <v>0</v>
      </c>
      <c r="D48" s="33"/>
      <c r="E48" s="29"/>
      <c r="F48" s="1"/>
      <c r="G48" s="1"/>
      <c r="H48" s="1"/>
      <c r="I48" s="1"/>
      <c r="J48" s="1"/>
      <c r="K48" s="1"/>
    </row>
    <row r="49" spans="1:20" s="4" customFormat="1" ht="23.25" customHeight="1" thickBot="1" x14ac:dyDescent="0.4">
      <c r="A49" s="62"/>
      <c r="B49" s="42" t="s">
        <v>79</v>
      </c>
      <c r="C49" s="154">
        <f>Stammdaten_Kostenanteile!E26</f>
        <v>0</v>
      </c>
      <c r="D49" s="33"/>
      <c r="E49" s="29"/>
      <c r="F49" s="1"/>
      <c r="G49" s="1"/>
      <c r="H49" s="1"/>
      <c r="I49" s="1"/>
      <c r="J49" s="1"/>
      <c r="K49" s="1"/>
    </row>
    <row r="50" spans="1:20" x14ac:dyDescent="0.2">
      <c r="G50" s="4"/>
    </row>
    <row r="51" spans="1:20" x14ac:dyDescent="0.2">
      <c r="G51" s="4"/>
    </row>
    <row r="52" spans="1:20" ht="24" thickBot="1" x14ac:dyDescent="0.25">
      <c r="B52" s="40" t="s">
        <v>41</v>
      </c>
      <c r="C52" s="23" t="s">
        <v>64</v>
      </c>
      <c r="D52" s="24" t="s">
        <v>138</v>
      </c>
      <c r="G52" s="4"/>
    </row>
    <row r="53" spans="1:20" ht="23.25" x14ac:dyDescent="0.35">
      <c r="A53" s="62"/>
      <c r="B53" s="44" t="s">
        <v>110</v>
      </c>
      <c r="C53" s="155">
        <f>Stammdaten_Kostenanteile!E36</f>
        <v>0</v>
      </c>
      <c r="D53" s="156">
        <f>IF(C8="Ja",C53-C19+D19,SUM(D16:D40))</f>
        <v>0</v>
      </c>
      <c r="E53" s="148" t="str">
        <f t="shared" ref="E53:E54" si="1">IFERROR(D53/C53-1,"-")</f>
        <v>-</v>
      </c>
      <c r="G53" s="74"/>
      <c r="H53" s="94"/>
      <c r="J53" s="3"/>
    </row>
    <row r="54" spans="1:20" ht="23.25" x14ac:dyDescent="0.35">
      <c r="A54" s="62"/>
      <c r="B54" s="42" t="s">
        <v>111</v>
      </c>
      <c r="C54" s="157">
        <f>Stammdaten_Kostenanteile!E47</f>
        <v>0</v>
      </c>
      <c r="D54" s="158">
        <f>Stammdaten_Kostenanteile!H47</f>
        <v>0</v>
      </c>
      <c r="E54" s="149" t="str">
        <f t="shared" si="1"/>
        <v>-</v>
      </c>
      <c r="G54" s="4"/>
      <c r="H54" s="3"/>
      <c r="J54" s="3"/>
    </row>
    <row r="55" spans="1:20" ht="24" thickBot="1" x14ac:dyDescent="0.4">
      <c r="A55" s="62"/>
      <c r="B55" s="44" t="s">
        <v>112</v>
      </c>
      <c r="C55" s="159">
        <f>Stammdaten_Kostenanteile!E55</f>
        <v>0</v>
      </c>
      <c r="D55" s="160">
        <f>Stammdaten_Kostenanteile!H55</f>
        <v>0</v>
      </c>
      <c r="E55" s="150" t="str">
        <f>IFERROR(D55/C55-1,"-")</f>
        <v>-</v>
      </c>
      <c r="F55" s="2"/>
      <c r="G55" s="4"/>
      <c r="H55" s="3"/>
      <c r="J55" s="3"/>
    </row>
    <row r="56" spans="1:20" ht="24" outlineLevel="1" thickBot="1" x14ac:dyDescent="0.4">
      <c r="A56" s="62"/>
      <c r="B56" s="44" t="s">
        <v>113</v>
      </c>
      <c r="C56" s="111"/>
      <c r="D56" s="112"/>
      <c r="E56" s="162" t="str">
        <f>IFERROR(D56/C56-1,"-")</f>
        <v>-</v>
      </c>
      <c r="M56" s="3"/>
    </row>
    <row r="57" spans="1:20" ht="19.5" thickBot="1" x14ac:dyDescent="0.25">
      <c r="A57" s="62"/>
      <c r="B57" s="44"/>
      <c r="C57" s="1"/>
      <c r="E57" s="1"/>
      <c r="H57" s="3"/>
    </row>
    <row r="58" spans="1:20" ht="27" thickBot="1" x14ac:dyDescent="0.4">
      <c r="B58" s="40" t="s">
        <v>114</v>
      </c>
      <c r="C58" s="107"/>
      <c r="E58" s="1"/>
      <c r="H58" s="3"/>
    </row>
    <row r="59" spans="1:20" ht="18.75" x14ac:dyDescent="0.2">
      <c r="A59" s="62"/>
      <c r="B59" s="44"/>
      <c r="C59" s="1"/>
      <c r="E59" s="1"/>
    </row>
    <row r="60" spans="1:20" ht="23.25" customHeight="1" thickBot="1" x14ac:dyDescent="0.4">
      <c r="B60" s="40" t="s">
        <v>115</v>
      </c>
      <c r="C60" s="32"/>
    </row>
    <row r="61" spans="1:20" ht="23.25" customHeight="1" x14ac:dyDescent="0.35">
      <c r="A61" s="62"/>
      <c r="B61" s="44" t="s">
        <v>73</v>
      </c>
      <c r="C61" s="227">
        <f>'Anpassung 2018'!C61</f>
        <v>0</v>
      </c>
      <c r="E61" s="89">
        <v>0.05</v>
      </c>
      <c r="F61" s="38"/>
      <c r="G61" s="38"/>
      <c r="H61" s="38"/>
      <c r="I61" s="38"/>
      <c r="J61" s="38"/>
      <c r="K61" s="38"/>
      <c r="L61" s="38"/>
      <c r="M61" s="38"/>
      <c r="N61" s="38"/>
      <c r="O61" s="38"/>
      <c r="P61" s="38"/>
      <c r="Q61" s="38"/>
      <c r="R61" s="38"/>
      <c r="S61" s="38"/>
      <c r="T61" s="38"/>
    </row>
    <row r="62" spans="1:20" ht="23.25" customHeight="1" thickBot="1" x14ac:dyDescent="0.4">
      <c r="A62" s="62"/>
      <c r="B62" s="44" t="s">
        <v>116</v>
      </c>
      <c r="C62" s="163">
        <f>IF($C$8="ja","0",(((Stammdaten_Kostenanteile!E42-Stammdaten_Kostenanteile!E43)*Stammdaten_Kostenanteile!E46)*(IF(C61&gt;E61,E61,C61)/5)))</f>
        <v>0</v>
      </c>
      <c r="D62" s="80"/>
      <c r="E62" s="81"/>
      <c r="F62" s="38"/>
      <c r="G62" s="38"/>
      <c r="H62" s="76"/>
      <c r="I62" s="38"/>
      <c r="J62" s="38"/>
      <c r="K62" s="38"/>
      <c r="L62" s="38"/>
      <c r="M62" s="38"/>
      <c r="N62" s="38"/>
      <c r="O62" s="38"/>
      <c r="P62" s="38"/>
      <c r="Q62" s="38"/>
      <c r="R62" s="38"/>
      <c r="S62" s="38"/>
      <c r="T62" s="38"/>
    </row>
    <row r="63" spans="1:20" ht="23.25" customHeight="1" x14ac:dyDescent="0.35">
      <c r="A63" s="62"/>
      <c r="B63" s="44"/>
      <c r="C63" s="1"/>
      <c r="D63" s="84"/>
      <c r="F63" s="38"/>
      <c r="G63" s="38"/>
      <c r="H63" s="38"/>
      <c r="I63" s="38"/>
      <c r="J63" s="38"/>
      <c r="K63" s="38"/>
      <c r="L63" s="38"/>
      <c r="M63" s="38"/>
      <c r="N63" s="38"/>
      <c r="O63" s="38"/>
      <c r="P63" s="38"/>
      <c r="Q63" s="38"/>
      <c r="R63" s="38"/>
      <c r="S63" s="38"/>
      <c r="T63" s="38"/>
    </row>
    <row r="64" spans="1:20" s="38" customFormat="1" ht="27" customHeight="1" thickBot="1" x14ac:dyDescent="0.4">
      <c r="B64" s="40" t="s">
        <v>62</v>
      </c>
      <c r="C64" s="46"/>
      <c r="D64" s="39"/>
      <c r="E64" s="39"/>
    </row>
    <row r="65" spans="1:20" s="2" customFormat="1" ht="23.25" x14ac:dyDescent="0.35">
      <c r="A65" s="62"/>
      <c r="B65" s="42" t="s">
        <v>132</v>
      </c>
      <c r="C65" s="152">
        <f>'Anpassung 2018'!C65</f>
        <v>0</v>
      </c>
      <c r="D65" s="36"/>
      <c r="E65" s="36"/>
      <c r="F65" s="38"/>
      <c r="G65" s="38"/>
      <c r="H65" s="38"/>
      <c r="I65" s="38"/>
      <c r="J65" s="38"/>
      <c r="K65" s="38"/>
      <c r="L65" s="38"/>
      <c r="M65" s="38"/>
      <c r="N65" s="38"/>
      <c r="O65" s="38"/>
      <c r="P65" s="38"/>
      <c r="Q65" s="38"/>
      <c r="R65" s="38"/>
      <c r="S65" s="38"/>
      <c r="T65" s="38"/>
    </row>
    <row r="66" spans="1:20" ht="23.25" x14ac:dyDescent="0.35">
      <c r="A66" s="62"/>
      <c r="B66" s="42" t="s">
        <v>133</v>
      </c>
      <c r="C66" s="153">
        <f>'Anpassung 2018'!C66</f>
        <v>0</v>
      </c>
      <c r="F66" s="38"/>
      <c r="G66" s="38"/>
      <c r="H66" s="38"/>
      <c r="I66" s="38"/>
      <c r="J66" s="38"/>
      <c r="K66" s="38"/>
      <c r="L66" s="38"/>
      <c r="M66" s="38"/>
      <c r="N66" s="38"/>
      <c r="O66" s="38"/>
      <c r="P66" s="38"/>
      <c r="Q66" s="38"/>
      <c r="R66" s="38"/>
      <c r="S66" s="38"/>
      <c r="T66" s="38"/>
    </row>
    <row r="67" spans="1:20" s="31" customFormat="1" ht="27" x14ac:dyDescent="0.35">
      <c r="A67" s="62"/>
      <c r="B67" s="42" t="s">
        <v>134</v>
      </c>
      <c r="C67" s="153">
        <f>'Anpassung 2018'!C67</f>
        <v>0</v>
      </c>
      <c r="E67" s="82"/>
      <c r="F67" s="38"/>
      <c r="G67" s="38"/>
      <c r="H67" s="38"/>
      <c r="I67" s="38"/>
      <c r="J67" s="38"/>
      <c r="K67" s="38"/>
      <c r="L67" s="38"/>
      <c r="M67" s="38"/>
      <c r="N67" s="38"/>
      <c r="O67" s="38"/>
      <c r="P67" s="38"/>
      <c r="Q67" s="38"/>
      <c r="R67" s="38"/>
      <c r="S67" s="38"/>
      <c r="T67" s="38"/>
    </row>
    <row r="68" spans="1:20" ht="23.25" x14ac:dyDescent="0.35">
      <c r="A68" s="62"/>
      <c r="B68" s="42" t="s">
        <v>135</v>
      </c>
      <c r="C68" s="153">
        <f>'Anpassung 2018'!C68</f>
        <v>0</v>
      </c>
      <c r="F68" s="38"/>
      <c r="G68" s="38"/>
      <c r="H68" s="38"/>
      <c r="I68" s="38"/>
      <c r="J68" s="38"/>
      <c r="K68" s="38"/>
      <c r="L68" s="38"/>
      <c r="M68" s="38"/>
      <c r="N68" s="38"/>
      <c r="O68" s="38"/>
      <c r="P68" s="38"/>
      <c r="Q68" s="38"/>
      <c r="R68" s="38"/>
      <c r="S68" s="38"/>
      <c r="T68" s="38"/>
    </row>
    <row r="69" spans="1:20" ht="24" thickBot="1" x14ac:dyDescent="0.4">
      <c r="A69" s="62"/>
      <c r="B69" s="42" t="s">
        <v>136</v>
      </c>
      <c r="C69" s="154">
        <f>'Anpassung 2018'!C69</f>
        <v>0</v>
      </c>
      <c r="F69" s="83"/>
    </row>
    <row r="70" spans="1:20" ht="15.75" x14ac:dyDescent="0.25">
      <c r="A70" s="37"/>
      <c r="B70" s="19"/>
      <c r="C70" s="41"/>
    </row>
    <row r="71" spans="1:20" s="38" customFormat="1" ht="27" customHeight="1" outlineLevel="1" thickBot="1" x14ac:dyDescent="0.4">
      <c r="B71" s="40" t="s">
        <v>66</v>
      </c>
      <c r="C71" s="46"/>
      <c r="D71" s="39"/>
      <c r="E71" s="39"/>
    </row>
    <row r="72" spans="1:20" s="2" customFormat="1" ht="23.25" outlineLevel="1" x14ac:dyDescent="0.35">
      <c r="A72" s="62"/>
      <c r="B72" s="42" t="s">
        <v>127</v>
      </c>
      <c r="C72" s="108"/>
      <c r="D72" s="36"/>
      <c r="E72" s="86"/>
      <c r="F72" s="85"/>
      <c r="G72" s="85"/>
      <c r="H72" s="85"/>
    </row>
    <row r="73" spans="1:20" ht="23.25" outlineLevel="1" x14ac:dyDescent="0.35">
      <c r="A73" s="62"/>
      <c r="B73" s="42" t="s">
        <v>128</v>
      </c>
      <c r="C73" s="109"/>
    </row>
    <row r="74" spans="1:20" s="31" customFormat="1" ht="23.25" outlineLevel="1" x14ac:dyDescent="0.35">
      <c r="A74" s="62"/>
      <c r="B74" s="42" t="s">
        <v>129</v>
      </c>
      <c r="C74" s="109"/>
      <c r="E74" s="30"/>
    </row>
    <row r="75" spans="1:20" ht="23.25" outlineLevel="1" x14ac:dyDescent="0.35">
      <c r="A75" s="62"/>
      <c r="B75" s="42" t="s">
        <v>130</v>
      </c>
      <c r="C75" s="109"/>
    </row>
    <row r="76" spans="1:20" ht="24" outlineLevel="1" thickBot="1" x14ac:dyDescent="0.4">
      <c r="A76" s="62"/>
      <c r="B76" s="42" t="s">
        <v>131</v>
      </c>
      <c r="C76" s="110"/>
    </row>
    <row r="77" spans="1:20" ht="15.75" customHeight="1" outlineLevel="1" x14ac:dyDescent="0.35">
      <c r="A77" s="37"/>
      <c r="B77" s="42"/>
      <c r="C77" s="58"/>
    </row>
    <row r="78" spans="1:20" ht="15" customHeight="1" x14ac:dyDescent="0.35">
      <c r="A78" s="37"/>
      <c r="B78" s="42"/>
      <c r="C78" s="47"/>
    </row>
    <row r="79" spans="1:20" ht="27" customHeight="1" thickBot="1" x14ac:dyDescent="0.4">
      <c r="B79" s="20" t="s">
        <v>90</v>
      </c>
      <c r="C79" s="32"/>
    </row>
    <row r="80" spans="1:20" ht="23.25" x14ac:dyDescent="0.35">
      <c r="A80" s="62"/>
      <c r="B80" s="42" t="s">
        <v>38</v>
      </c>
      <c r="C80" s="108"/>
    </row>
    <row r="81" spans="1:5" ht="24" thickBot="1" x14ac:dyDescent="0.4">
      <c r="A81" s="62"/>
      <c r="B81" s="42" t="s">
        <v>65</v>
      </c>
      <c r="C81" s="154">
        <f>Erlösobergrenzen!H21</f>
        <v>0</v>
      </c>
    </row>
    <row r="82" spans="1:5" ht="15.75" x14ac:dyDescent="0.2">
      <c r="A82" s="1"/>
      <c r="B82" s="22" t="s">
        <v>145</v>
      </c>
    </row>
    <row r="83" spans="1:5" ht="15" customHeight="1" x14ac:dyDescent="0.2">
      <c r="B83" s="22"/>
    </row>
    <row r="84" spans="1:5" ht="15.75" x14ac:dyDescent="0.2">
      <c r="B84" s="35" t="s">
        <v>35</v>
      </c>
    </row>
    <row r="85" spans="1:5" ht="18" x14ac:dyDescent="0.2">
      <c r="A85" s="145"/>
      <c r="B85" s="15" t="s">
        <v>33</v>
      </c>
    </row>
    <row r="86" spans="1:5" ht="18" x14ac:dyDescent="0.2">
      <c r="A86" s="146"/>
      <c r="B86" s="15" t="s">
        <v>34</v>
      </c>
    </row>
    <row r="87" spans="1:5" ht="32.1" customHeight="1" x14ac:dyDescent="0.2">
      <c r="B87" s="39" t="s">
        <v>143</v>
      </c>
      <c r="C87" s="39"/>
      <c r="D87" s="39"/>
      <c r="E87" s="39"/>
    </row>
    <row r="89" spans="1:5" s="114" customFormat="1" ht="18" x14ac:dyDescent="0.25">
      <c r="B89" s="139" t="s">
        <v>40</v>
      </c>
      <c r="C89" s="139"/>
      <c r="D89" s="260"/>
      <c r="E89" s="261" t="s">
        <v>162</v>
      </c>
    </row>
  </sheetData>
  <mergeCells count="4">
    <mergeCell ref="B1:E1"/>
    <mergeCell ref="C8:E8"/>
    <mergeCell ref="C6:E6"/>
    <mergeCell ref="C7:E7"/>
  </mergeCells>
  <conditionalFormatting sqref="D20:D40 D16:D18">
    <cfRule type="expression" dxfId="5" priority="4">
      <formula>$C$8="Ja"</formula>
    </cfRule>
  </conditionalFormatting>
  <conditionalFormatting sqref="C61">
    <cfRule type="expression" dxfId="4" priority="2">
      <formula>$C$8="Ja"</formula>
    </cfRule>
  </conditionalFormatting>
  <conditionalFormatting sqref="C16:C40">
    <cfRule type="expression" dxfId="3"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9"/>
  <sheetViews>
    <sheetView topLeftCell="A43" zoomScale="50" zoomScaleNormal="50" zoomScaleSheetLayoutView="70" workbookViewId="0">
      <selection activeCell="F98" sqref="F98"/>
    </sheetView>
  </sheetViews>
  <sheetFormatPr baseColWidth="10" defaultRowHeight="15" outlineLevelRow="1" x14ac:dyDescent="0.2"/>
  <cols>
    <col min="1" max="1" width="3.42578125" style="15"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69.75" customHeight="1" x14ac:dyDescent="0.4">
      <c r="A1" s="100"/>
      <c r="B1" s="251" t="s">
        <v>139</v>
      </c>
      <c r="C1" s="251"/>
      <c r="D1" s="251"/>
      <c r="E1" s="251"/>
    </row>
    <row r="2" spans="1:14" ht="30" x14ac:dyDescent="0.4">
      <c r="A2" s="45"/>
      <c r="B2" s="95"/>
      <c r="C2" s="95"/>
      <c r="D2" s="95"/>
      <c r="E2" s="95"/>
    </row>
    <row r="3" spans="1:14" ht="15" customHeight="1" x14ac:dyDescent="0.4">
      <c r="A3" s="45"/>
      <c r="B3" s="95"/>
      <c r="C3" s="95"/>
      <c r="D3" s="95"/>
      <c r="E3" s="95"/>
    </row>
    <row r="4" spans="1:14" ht="15" customHeight="1" x14ac:dyDescent="0.2"/>
    <row r="5" spans="1:14" ht="24" thickBot="1" x14ac:dyDescent="0.3">
      <c r="B5" s="20" t="s">
        <v>28</v>
      </c>
      <c r="G5" s="67"/>
    </row>
    <row r="6" spans="1:14" ht="23.25" customHeight="1" x14ac:dyDescent="0.2">
      <c r="A6" s="62"/>
      <c r="B6" s="42" t="s">
        <v>29</v>
      </c>
      <c r="C6" s="245">
        <f>Stammdaten_Kostenanteile!E6</f>
        <v>0</v>
      </c>
      <c r="D6" s="246"/>
      <c r="E6" s="247"/>
    </row>
    <row r="7" spans="1:14" ht="23.25" x14ac:dyDescent="0.2">
      <c r="A7" s="62"/>
      <c r="B7" s="42" t="s">
        <v>30</v>
      </c>
      <c r="C7" s="248">
        <f>Stammdaten_Kostenanteile!E7</f>
        <v>0</v>
      </c>
      <c r="D7" s="249"/>
      <c r="E7" s="250"/>
    </row>
    <row r="8" spans="1:14" ht="24" thickBot="1" x14ac:dyDescent="0.25">
      <c r="A8" s="62"/>
      <c r="B8" s="43" t="s">
        <v>144</v>
      </c>
      <c r="C8" s="252">
        <f>Stammdaten_Kostenanteile!E13</f>
        <v>0</v>
      </c>
      <c r="D8" s="253"/>
      <c r="E8" s="254"/>
    </row>
    <row r="9" spans="1:14" ht="18.75" x14ac:dyDescent="0.2">
      <c r="A9" s="62"/>
      <c r="B9" s="43"/>
      <c r="C9" s="1"/>
      <c r="E9" s="1"/>
    </row>
    <row r="10" spans="1:14" ht="15" customHeight="1" x14ac:dyDescent="0.2"/>
    <row r="11" spans="1:14" s="31" customFormat="1" ht="27" thickBot="1" x14ac:dyDescent="0.4">
      <c r="B11" s="20" t="s">
        <v>117</v>
      </c>
      <c r="C11" s="23" t="s">
        <v>64</v>
      </c>
      <c r="D11" s="24" t="s">
        <v>140</v>
      </c>
      <c r="E11" s="30"/>
      <c r="G11" s="1"/>
      <c r="H11" s="1"/>
      <c r="I11" s="1"/>
      <c r="J11" s="1"/>
      <c r="K11" s="1"/>
      <c r="L11" s="1"/>
      <c r="M11" s="1"/>
      <c r="N11" s="1"/>
    </row>
    <row r="12" spans="1:14" ht="24" thickBot="1" x14ac:dyDescent="0.4">
      <c r="A12" s="62"/>
      <c r="B12" s="42" t="s">
        <v>103</v>
      </c>
      <c r="C12" s="147">
        <v>106.9</v>
      </c>
      <c r="D12" s="57">
        <v>109.42349598262699</v>
      </c>
      <c r="E12" s="151">
        <f>IFERROR(D12/C12-1,"-")</f>
        <v>2.3606136413723E-2</v>
      </c>
    </row>
    <row r="13" spans="1:14" ht="15.75" x14ac:dyDescent="0.25">
      <c r="B13" s="22" t="s">
        <v>156</v>
      </c>
      <c r="C13" s="27"/>
      <c r="D13" s="27"/>
    </row>
    <row r="15" spans="1:14" ht="24" thickBot="1" x14ac:dyDescent="0.25">
      <c r="B15" s="20" t="s">
        <v>61</v>
      </c>
      <c r="C15" s="23" t="s">
        <v>64</v>
      </c>
      <c r="D15" s="24" t="s">
        <v>140</v>
      </c>
    </row>
    <row r="16" spans="1:14" ht="23.25" x14ac:dyDescent="0.35">
      <c r="A16" s="62"/>
      <c r="B16" s="77" t="s">
        <v>49</v>
      </c>
      <c r="C16" s="155">
        <f>'Anpassung 2021'!C16</f>
        <v>0</v>
      </c>
      <c r="D16" s="102"/>
      <c r="E16" s="148" t="str">
        <f>IFERROR(D16/C16-1,"-")</f>
        <v>-</v>
      </c>
      <c r="F16" s="28"/>
    </row>
    <row r="17" spans="1:6" ht="23.25" x14ac:dyDescent="0.35">
      <c r="A17" s="62"/>
      <c r="B17" s="77" t="s">
        <v>50</v>
      </c>
      <c r="C17" s="157">
        <f>'Anpassung 2021'!C17</f>
        <v>0</v>
      </c>
      <c r="D17" s="104"/>
      <c r="E17" s="149" t="str">
        <f t="shared" ref="E17:E40" si="0">IFERROR(D17/C17-1,"-")</f>
        <v>-</v>
      </c>
    </row>
    <row r="18" spans="1:6" ht="23.25" x14ac:dyDescent="0.35">
      <c r="A18" s="62"/>
      <c r="B18" s="77" t="s">
        <v>51</v>
      </c>
      <c r="C18" s="157">
        <f>'Anpassung 2021'!C18</f>
        <v>0</v>
      </c>
      <c r="D18" s="104"/>
      <c r="E18" s="149" t="str">
        <f t="shared" si="0"/>
        <v>-</v>
      </c>
    </row>
    <row r="19" spans="1:6" ht="23.25" x14ac:dyDescent="0.35">
      <c r="A19" s="62"/>
      <c r="B19" s="77" t="s">
        <v>52</v>
      </c>
      <c r="C19" s="157">
        <f>Stammdaten_Kostenanteile!E15</f>
        <v>0</v>
      </c>
      <c r="D19" s="104"/>
      <c r="E19" s="149" t="str">
        <f t="shared" si="0"/>
        <v>-</v>
      </c>
    </row>
    <row r="20" spans="1:6" ht="37.5" outlineLevel="1" x14ac:dyDescent="0.35">
      <c r="A20" s="62"/>
      <c r="B20" s="79" t="s">
        <v>104</v>
      </c>
      <c r="C20" s="157">
        <f>'Anpassung 2021'!C20</f>
        <v>0</v>
      </c>
      <c r="D20" s="104"/>
      <c r="E20" s="149" t="str">
        <f t="shared" si="0"/>
        <v>-</v>
      </c>
    </row>
    <row r="21" spans="1:6" ht="23.25" x14ac:dyDescent="0.35">
      <c r="A21" s="62"/>
      <c r="B21" s="77" t="s">
        <v>53</v>
      </c>
      <c r="C21" s="157">
        <f>'Anpassung 2021'!C21</f>
        <v>0</v>
      </c>
      <c r="D21" s="104"/>
      <c r="E21" s="149" t="str">
        <f t="shared" si="0"/>
        <v>-</v>
      </c>
    </row>
    <row r="22" spans="1:6" ht="23.25" x14ac:dyDescent="0.35">
      <c r="A22" s="62"/>
      <c r="B22" s="78" t="s">
        <v>54</v>
      </c>
      <c r="C22" s="157">
        <f>'Anpassung 2021'!C22</f>
        <v>0</v>
      </c>
      <c r="D22" s="104"/>
      <c r="E22" s="149" t="str">
        <f t="shared" si="0"/>
        <v>-</v>
      </c>
    </row>
    <row r="23" spans="1:6" ht="37.5" x14ac:dyDescent="0.35">
      <c r="A23" s="62"/>
      <c r="B23" s="79" t="s">
        <v>105</v>
      </c>
      <c r="C23" s="157">
        <f>'Anpassung 2021'!C23</f>
        <v>0</v>
      </c>
      <c r="D23" s="104"/>
      <c r="E23" s="149" t="str">
        <f t="shared" si="0"/>
        <v>-</v>
      </c>
    </row>
    <row r="24" spans="1:6" ht="23.25" x14ac:dyDescent="0.35">
      <c r="A24" s="62"/>
      <c r="B24" s="77" t="s">
        <v>55</v>
      </c>
      <c r="C24" s="157">
        <f>'Anpassung 2021'!C24</f>
        <v>0</v>
      </c>
      <c r="D24" s="104"/>
      <c r="E24" s="149" t="str">
        <f t="shared" si="0"/>
        <v>-</v>
      </c>
    </row>
    <row r="25" spans="1:6" ht="23.25" x14ac:dyDescent="0.35">
      <c r="A25" s="62"/>
      <c r="B25" s="77" t="s">
        <v>100</v>
      </c>
      <c r="C25" s="157">
        <f>'Anpassung 2021'!C25</f>
        <v>0</v>
      </c>
      <c r="D25" s="104"/>
      <c r="E25" s="149" t="str">
        <f t="shared" si="0"/>
        <v>-</v>
      </c>
    </row>
    <row r="26" spans="1:6" ht="23.25" x14ac:dyDescent="0.35">
      <c r="A26" s="62"/>
      <c r="B26" s="77" t="s">
        <v>106</v>
      </c>
      <c r="C26" s="157">
        <f>'Anpassung 2021'!C26</f>
        <v>0</v>
      </c>
      <c r="D26" s="104"/>
      <c r="E26" s="149" t="str">
        <f t="shared" si="0"/>
        <v>-</v>
      </c>
    </row>
    <row r="27" spans="1:6" ht="37.5" x14ac:dyDescent="0.35">
      <c r="A27" s="62"/>
      <c r="B27" s="79" t="s">
        <v>107</v>
      </c>
      <c r="C27" s="157">
        <f>'Anpassung 2021'!C27</f>
        <v>0</v>
      </c>
      <c r="D27" s="104"/>
      <c r="E27" s="149" t="str">
        <f t="shared" si="0"/>
        <v>-</v>
      </c>
    </row>
    <row r="28" spans="1:6" ht="37.5" x14ac:dyDescent="0.35">
      <c r="A28" s="62"/>
      <c r="B28" s="79" t="s">
        <v>108</v>
      </c>
      <c r="C28" s="157">
        <f>'Anpassung 2021'!C28</f>
        <v>0</v>
      </c>
      <c r="D28" s="104"/>
      <c r="E28" s="149" t="str">
        <f t="shared" si="0"/>
        <v>-</v>
      </c>
      <c r="F28" s="28"/>
    </row>
    <row r="29" spans="1:6" ht="23.25" x14ac:dyDescent="0.35">
      <c r="A29" s="62"/>
      <c r="B29" s="77" t="s">
        <v>56</v>
      </c>
      <c r="C29" s="157">
        <f>'Anpassung 2021'!C29</f>
        <v>0</v>
      </c>
      <c r="D29" s="104"/>
      <c r="E29" s="149" t="str">
        <f t="shared" si="0"/>
        <v>-</v>
      </c>
    </row>
    <row r="30" spans="1:6" ht="23.25" x14ac:dyDescent="0.35">
      <c r="A30" s="62"/>
      <c r="B30" s="77" t="s">
        <v>57</v>
      </c>
      <c r="C30" s="157">
        <f>'Anpassung 2021'!C30</f>
        <v>0</v>
      </c>
      <c r="D30" s="104"/>
      <c r="E30" s="149" t="str">
        <f t="shared" si="0"/>
        <v>-</v>
      </c>
    </row>
    <row r="31" spans="1:6" ht="23.25" x14ac:dyDescent="0.35">
      <c r="A31" s="62"/>
      <c r="B31" s="77" t="s">
        <v>58</v>
      </c>
      <c r="C31" s="157">
        <f>'Anpassung 2021'!C31</f>
        <v>0</v>
      </c>
      <c r="D31" s="104"/>
      <c r="E31" s="149" t="str">
        <f t="shared" si="0"/>
        <v>-</v>
      </c>
    </row>
    <row r="32" spans="1:6" ht="23.25" x14ac:dyDescent="0.35">
      <c r="A32" s="62"/>
      <c r="B32" s="77" t="s">
        <v>69</v>
      </c>
      <c r="C32" s="157">
        <f>'Anpassung 2021'!C32</f>
        <v>0</v>
      </c>
      <c r="D32" s="104"/>
      <c r="E32" s="149" t="str">
        <f t="shared" si="0"/>
        <v>-</v>
      </c>
    </row>
    <row r="33" spans="1:11" ht="23.25" x14ac:dyDescent="0.35">
      <c r="A33" s="62"/>
      <c r="B33" s="77" t="s">
        <v>97</v>
      </c>
      <c r="C33" s="157">
        <f>'Anpassung 2021'!C33</f>
        <v>0</v>
      </c>
      <c r="D33" s="104"/>
      <c r="E33" s="149"/>
    </row>
    <row r="34" spans="1:11" ht="23.25" x14ac:dyDescent="0.35">
      <c r="A34" s="62"/>
      <c r="B34" s="78" t="s">
        <v>59</v>
      </c>
      <c r="C34" s="157">
        <f>'Anpassung 2021'!C34</f>
        <v>0</v>
      </c>
      <c r="D34" s="104"/>
      <c r="E34" s="149" t="str">
        <f t="shared" si="0"/>
        <v>-</v>
      </c>
    </row>
    <row r="35" spans="1:11" ht="23.25" outlineLevel="1" x14ac:dyDescent="0.35">
      <c r="A35" s="62"/>
      <c r="B35" s="77" t="s">
        <v>101</v>
      </c>
      <c r="C35" s="157">
        <f>'Anpassung 2021'!C35</f>
        <v>0</v>
      </c>
      <c r="D35" s="104"/>
      <c r="E35" s="149" t="str">
        <f t="shared" si="0"/>
        <v>-</v>
      </c>
    </row>
    <row r="36" spans="1:11" ht="23.25" outlineLevel="1" x14ac:dyDescent="0.35">
      <c r="A36" s="62"/>
      <c r="B36" s="77" t="s">
        <v>98</v>
      </c>
      <c r="C36" s="157">
        <f>'Anpassung 2021'!C36</f>
        <v>0</v>
      </c>
      <c r="D36" s="104"/>
      <c r="E36" s="149"/>
    </row>
    <row r="37" spans="1:11" ht="56.25" outlineLevel="1" x14ac:dyDescent="0.35">
      <c r="A37" s="62"/>
      <c r="B37" s="79" t="s">
        <v>109</v>
      </c>
      <c r="C37" s="157">
        <f>'Anpassung 2021'!C37</f>
        <v>0</v>
      </c>
      <c r="D37" s="104"/>
      <c r="E37" s="149"/>
    </row>
    <row r="38" spans="1:11" ht="23.25" outlineLevel="1" x14ac:dyDescent="0.35">
      <c r="A38" s="62"/>
      <c r="B38" s="77" t="s">
        <v>99</v>
      </c>
      <c r="C38" s="157">
        <f>'Anpassung 2021'!C38</f>
        <v>0</v>
      </c>
      <c r="D38" s="104"/>
      <c r="E38" s="149"/>
    </row>
    <row r="39" spans="1:11" ht="38.25" outlineLevel="1" x14ac:dyDescent="0.35">
      <c r="A39" s="62"/>
      <c r="B39" s="79" t="s">
        <v>68</v>
      </c>
      <c r="C39" s="157">
        <f>'Anpassung 2021'!C39</f>
        <v>0</v>
      </c>
      <c r="D39" s="104"/>
      <c r="E39" s="149" t="str">
        <f t="shared" si="0"/>
        <v>-</v>
      </c>
      <c r="G39" s="2"/>
      <c r="H39" s="2"/>
    </row>
    <row r="40" spans="1:11" ht="24" thickBot="1" x14ac:dyDescent="0.4">
      <c r="A40" s="62"/>
      <c r="B40" s="77" t="s">
        <v>60</v>
      </c>
      <c r="C40" s="159">
        <f>'Anpassung 2021'!C40</f>
        <v>0</v>
      </c>
      <c r="D40" s="106"/>
      <c r="E40" s="150" t="str">
        <f t="shared" si="0"/>
        <v>-</v>
      </c>
    </row>
    <row r="41" spans="1:11" ht="15.75" x14ac:dyDescent="0.2">
      <c r="A41" s="62"/>
      <c r="B41" s="34" t="s">
        <v>141</v>
      </c>
      <c r="C41" s="4"/>
      <c r="D41" s="4"/>
      <c r="E41" s="4"/>
      <c r="F41" s="4"/>
    </row>
    <row r="42" spans="1:11" s="4" customFormat="1" ht="15.75" customHeight="1" x14ac:dyDescent="0.35">
      <c r="A42" s="19"/>
      <c r="B42" s="34" t="s">
        <v>39</v>
      </c>
      <c r="C42" s="33"/>
      <c r="D42" s="33"/>
      <c r="E42" s="29"/>
    </row>
    <row r="43" spans="1:11" s="4" customFormat="1" ht="15.75" customHeight="1" x14ac:dyDescent="0.35">
      <c r="A43" s="19"/>
      <c r="B43" s="34"/>
      <c r="C43" s="33"/>
      <c r="D43" s="33"/>
      <c r="E43" s="29"/>
    </row>
    <row r="44" spans="1:11" s="4" customFormat="1" ht="23.25" customHeight="1" thickBot="1" x14ac:dyDescent="0.4">
      <c r="B44" s="40" t="s">
        <v>74</v>
      </c>
      <c r="C44" s="23" t="s">
        <v>64</v>
      </c>
      <c r="D44" s="33"/>
      <c r="E44" s="29"/>
    </row>
    <row r="45" spans="1:11" s="4" customFormat="1" ht="23.25" customHeight="1" x14ac:dyDescent="0.35">
      <c r="A45" s="62"/>
      <c r="B45" s="42" t="s">
        <v>75</v>
      </c>
      <c r="C45" s="152">
        <f>Stammdaten_Kostenanteile!E22</f>
        <v>0</v>
      </c>
      <c r="D45" s="33"/>
      <c r="E45" s="29"/>
      <c r="F45" s="1"/>
      <c r="G45" s="1"/>
      <c r="H45" s="1"/>
      <c r="I45" s="1"/>
      <c r="J45" s="1"/>
      <c r="K45" s="1"/>
    </row>
    <row r="46" spans="1:11" s="4" customFormat="1" ht="23.25" customHeight="1" x14ac:dyDescent="0.35">
      <c r="A46" s="62"/>
      <c r="B46" s="42" t="s">
        <v>76</v>
      </c>
      <c r="C46" s="153">
        <f>Stammdaten_Kostenanteile!E23</f>
        <v>0</v>
      </c>
      <c r="D46" s="33"/>
      <c r="E46" s="29"/>
      <c r="F46" s="1"/>
      <c r="G46" s="1"/>
      <c r="H46" s="1"/>
      <c r="I46" s="1"/>
      <c r="J46" s="1"/>
      <c r="K46" s="1"/>
    </row>
    <row r="47" spans="1:11" s="4" customFormat="1" ht="23.25" customHeight="1" x14ac:dyDescent="0.35">
      <c r="A47" s="62"/>
      <c r="B47" s="42" t="s">
        <v>77</v>
      </c>
      <c r="C47" s="153">
        <f>Stammdaten_Kostenanteile!E24</f>
        <v>0</v>
      </c>
      <c r="D47" s="33"/>
      <c r="E47" s="29"/>
      <c r="F47" s="1"/>
      <c r="G47" s="1"/>
      <c r="H47" s="1"/>
      <c r="I47" s="1"/>
      <c r="J47" s="1"/>
      <c r="K47" s="1"/>
    </row>
    <row r="48" spans="1:11" s="4" customFormat="1" ht="23.25" customHeight="1" x14ac:dyDescent="0.35">
      <c r="A48" s="62"/>
      <c r="B48" s="42" t="s">
        <v>78</v>
      </c>
      <c r="C48" s="153">
        <f>Stammdaten_Kostenanteile!E25</f>
        <v>0</v>
      </c>
      <c r="D48" s="33"/>
      <c r="E48" s="29"/>
      <c r="F48" s="1"/>
      <c r="G48" s="1"/>
      <c r="H48" s="1"/>
      <c r="I48" s="1"/>
      <c r="J48" s="1"/>
      <c r="K48" s="1"/>
    </row>
    <row r="49" spans="1:20" s="4" customFormat="1" ht="23.25" customHeight="1" thickBot="1" x14ac:dyDescent="0.4">
      <c r="A49" s="62"/>
      <c r="B49" s="42" t="s">
        <v>79</v>
      </c>
      <c r="C49" s="154">
        <f>Stammdaten_Kostenanteile!E26</f>
        <v>0</v>
      </c>
      <c r="D49" s="33"/>
      <c r="E49" s="29"/>
      <c r="F49" s="1"/>
      <c r="G49" s="1"/>
      <c r="H49" s="1"/>
      <c r="I49" s="1"/>
      <c r="J49" s="1"/>
      <c r="K49" s="1"/>
    </row>
    <row r="50" spans="1:20" x14ac:dyDescent="0.2">
      <c r="G50" s="4"/>
    </row>
    <row r="51" spans="1:20" x14ac:dyDescent="0.2">
      <c r="G51" s="4"/>
    </row>
    <row r="52" spans="1:20" ht="24" thickBot="1" x14ac:dyDescent="0.25">
      <c r="B52" s="40" t="s">
        <v>41</v>
      </c>
      <c r="C52" s="23" t="s">
        <v>64</v>
      </c>
      <c r="D52" s="24" t="s">
        <v>140</v>
      </c>
      <c r="G52" s="4"/>
    </row>
    <row r="53" spans="1:20" ht="23.25" x14ac:dyDescent="0.35">
      <c r="A53" s="62"/>
      <c r="B53" s="44" t="s">
        <v>110</v>
      </c>
      <c r="C53" s="155">
        <f>Stammdaten_Kostenanteile!E36</f>
        <v>0</v>
      </c>
      <c r="D53" s="156">
        <f>IF(C8="Ja",C53-C19+D19,SUM(D16:D40))</f>
        <v>0</v>
      </c>
      <c r="E53" s="148" t="str">
        <f t="shared" ref="E53:E54" si="1">IFERROR(D53/C53-1,"-")</f>
        <v>-</v>
      </c>
      <c r="G53" s="74"/>
      <c r="H53" s="94"/>
      <c r="J53" s="3"/>
    </row>
    <row r="54" spans="1:20" ht="23.25" x14ac:dyDescent="0.35">
      <c r="A54" s="62"/>
      <c r="B54" s="42" t="s">
        <v>111</v>
      </c>
      <c r="C54" s="157">
        <f>Stammdaten_Kostenanteile!E47</f>
        <v>0</v>
      </c>
      <c r="D54" s="158">
        <f>Stammdaten_Kostenanteile!I47</f>
        <v>0</v>
      </c>
      <c r="E54" s="149" t="str">
        <f t="shared" si="1"/>
        <v>-</v>
      </c>
      <c r="G54" s="4"/>
      <c r="H54" s="3"/>
      <c r="J54" s="3"/>
    </row>
    <row r="55" spans="1:20" ht="24" thickBot="1" x14ac:dyDescent="0.4">
      <c r="A55" s="62"/>
      <c r="B55" s="44" t="s">
        <v>112</v>
      </c>
      <c r="C55" s="159">
        <f>Stammdaten_Kostenanteile!E55</f>
        <v>0</v>
      </c>
      <c r="D55" s="160">
        <f>Stammdaten_Kostenanteile!I55</f>
        <v>0</v>
      </c>
      <c r="E55" s="150" t="str">
        <f>IFERROR(D55/C55-1,"-")</f>
        <v>-</v>
      </c>
      <c r="F55" s="2"/>
      <c r="G55" s="4"/>
      <c r="H55" s="3"/>
      <c r="J55" s="3"/>
    </row>
    <row r="56" spans="1:20" ht="24" outlineLevel="1" thickBot="1" x14ac:dyDescent="0.4">
      <c r="A56" s="62"/>
      <c r="B56" s="44" t="s">
        <v>113</v>
      </c>
      <c r="C56" s="111"/>
      <c r="D56" s="112"/>
      <c r="E56" s="162" t="str">
        <f>IFERROR(D56/C56-1,"-")</f>
        <v>-</v>
      </c>
      <c r="M56" s="3"/>
    </row>
    <row r="57" spans="1:20" ht="19.5" thickBot="1" x14ac:dyDescent="0.25">
      <c r="A57" s="62"/>
      <c r="B57" s="44"/>
      <c r="C57" s="1"/>
      <c r="E57" s="1"/>
      <c r="H57" s="3"/>
    </row>
    <row r="58" spans="1:20" ht="27" thickBot="1" x14ac:dyDescent="0.4">
      <c r="B58" s="40" t="s">
        <v>114</v>
      </c>
      <c r="C58" s="107"/>
      <c r="E58" s="1"/>
      <c r="H58" s="3"/>
    </row>
    <row r="59" spans="1:20" ht="18.75" x14ac:dyDescent="0.2">
      <c r="A59" s="62"/>
      <c r="B59" s="44"/>
      <c r="C59" s="1"/>
      <c r="E59" s="1"/>
    </row>
    <row r="60" spans="1:20" ht="23.25" customHeight="1" thickBot="1" x14ac:dyDescent="0.4">
      <c r="B60" s="40" t="s">
        <v>115</v>
      </c>
      <c r="C60" s="32"/>
    </row>
    <row r="61" spans="1:20" ht="23.25" customHeight="1" x14ac:dyDescent="0.35">
      <c r="A61" s="62"/>
      <c r="B61" s="44" t="s">
        <v>73</v>
      </c>
      <c r="C61" s="227">
        <f>'Anpassung 2018'!C61</f>
        <v>0</v>
      </c>
      <c r="E61" s="89">
        <v>0.05</v>
      </c>
      <c r="F61" s="38"/>
      <c r="G61" s="38"/>
      <c r="H61" s="38"/>
      <c r="I61" s="38"/>
      <c r="J61" s="38"/>
      <c r="K61" s="38"/>
      <c r="L61" s="38"/>
      <c r="M61" s="38"/>
      <c r="N61" s="38"/>
      <c r="O61" s="38"/>
      <c r="P61" s="38"/>
      <c r="Q61" s="38"/>
      <c r="R61" s="38"/>
      <c r="S61" s="38"/>
      <c r="T61" s="38"/>
    </row>
    <row r="62" spans="1:20" ht="23.25" customHeight="1" thickBot="1" x14ac:dyDescent="0.4">
      <c r="A62" s="62"/>
      <c r="B62" s="44" t="s">
        <v>116</v>
      </c>
      <c r="C62" s="163">
        <f>IF($C$8="ja","0",(((Stammdaten_Kostenanteile!E42-Stammdaten_Kostenanteile!E43)*Stammdaten_Kostenanteile!E46)*(IF(C61&gt;E61,E61,C61)/5)))</f>
        <v>0</v>
      </c>
      <c r="D62" s="80"/>
      <c r="E62" s="81"/>
      <c r="F62" s="38"/>
      <c r="G62" s="38"/>
      <c r="H62" s="76"/>
      <c r="I62" s="38"/>
      <c r="J62" s="38"/>
      <c r="K62" s="38"/>
      <c r="L62" s="38"/>
      <c r="M62" s="38"/>
      <c r="N62" s="38"/>
      <c r="O62" s="38"/>
      <c r="P62" s="38"/>
      <c r="Q62" s="38"/>
      <c r="R62" s="38"/>
      <c r="S62" s="38"/>
      <c r="T62" s="38"/>
    </row>
    <row r="63" spans="1:20" ht="23.25" customHeight="1" x14ac:dyDescent="0.35">
      <c r="A63" s="62"/>
      <c r="B63" s="44"/>
      <c r="C63" s="1"/>
      <c r="D63" s="84"/>
      <c r="F63" s="38"/>
      <c r="G63" s="38"/>
      <c r="H63" s="38"/>
      <c r="I63" s="38"/>
      <c r="J63" s="38"/>
      <c r="K63" s="38"/>
      <c r="L63" s="38"/>
      <c r="M63" s="38"/>
      <c r="N63" s="38"/>
      <c r="O63" s="38"/>
      <c r="P63" s="38"/>
      <c r="Q63" s="38"/>
      <c r="R63" s="38"/>
      <c r="S63" s="38"/>
      <c r="T63" s="38"/>
    </row>
    <row r="64" spans="1:20" s="38" customFormat="1" ht="27" customHeight="1" thickBot="1" x14ac:dyDescent="0.4">
      <c r="B64" s="40" t="s">
        <v>62</v>
      </c>
      <c r="C64" s="46"/>
      <c r="D64" s="39"/>
      <c r="E64" s="39"/>
    </row>
    <row r="65" spans="1:20" s="2" customFormat="1" ht="23.25" x14ac:dyDescent="0.35">
      <c r="A65" s="62"/>
      <c r="B65" s="42" t="s">
        <v>132</v>
      </c>
      <c r="C65" s="152">
        <f>'Anpassung 2018'!C65</f>
        <v>0</v>
      </c>
      <c r="D65" s="36"/>
      <c r="E65" s="36"/>
      <c r="F65" s="38"/>
      <c r="G65" s="38"/>
      <c r="H65" s="38"/>
      <c r="I65" s="38"/>
      <c r="J65" s="38"/>
      <c r="K65" s="38"/>
      <c r="L65" s="38"/>
      <c r="M65" s="38"/>
      <c r="N65" s="38"/>
      <c r="O65" s="38"/>
      <c r="P65" s="38"/>
      <c r="Q65" s="38"/>
      <c r="R65" s="38"/>
      <c r="S65" s="38"/>
      <c r="T65" s="38"/>
    </row>
    <row r="66" spans="1:20" ht="23.25" x14ac:dyDescent="0.35">
      <c r="A66" s="62"/>
      <c r="B66" s="42" t="s">
        <v>133</v>
      </c>
      <c r="C66" s="153">
        <f>'Anpassung 2018'!C66</f>
        <v>0</v>
      </c>
      <c r="F66" s="38"/>
      <c r="G66" s="38"/>
      <c r="H66" s="38"/>
      <c r="I66" s="38"/>
      <c r="J66" s="38"/>
      <c r="K66" s="38"/>
      <c r="L66" s="38"/>
      <c r="M66" s="38"/>
      <c r="N66" s="38"/>
      <c r="O66" s="38"/>
      <c r="P66" s="38"/>
      <c r="Q66" s="38"/>
      <c r="R66" s="38"/>
      <c r="S66" s="38"/>
      <c r="T66" s="38"/>
    </row>
    <row r="67" spans="1:20" s="31" customFormat="1" ht="27" x14ac:dyDescent="0.35">
      <c r="A67" s="62"/>
      <c r="B67" s="42" t="s">
        <v>134</v>
      </c>
      <c r="C67" s="153">
        <f>'Anpassung 2018'!C67</f>
        <v>0</v>
      </c>
      <c r="E67" s="82"/>
      <c r="F67" s="38"/>
      <c r="G67" s="38"/>
      <c r="H67" s="38"/>
      <c r="I67" s="38"/>
      <c r="J67" s="38"/>
      <c r="K67" s="38"/>
      <c r="L67" s="38"/>
      <c r="M67" s="38"/>
      <c r="N67" s="38"/>
      <c r="O67" s="38"/>
      <c r="P67" s="38"/>
      <c r="Q67" s="38"/>
      <c r="R67" s="38"/>
      <c r="S67" s="38"/>
      <c r="T67" s="38"/>
    </row>
    <row r="68" spans="1:20" ht="23.25" x14ac:dyDescent="0.35">
      <c r="A68" s="62"/>
      <c r="B68" s="42" t="s">
        <v>135</v>
      </c>
      <c r="C68" s="153">
        <f>'Anpassung 2018'!C68</f>
        <v>0</v>
      </c>
      <c r="F68" s="38"/>
      <c r="G68" s="38"/>
      <c r="H68" s="38"/>
      <c r="I68" s="38"/>
      <c r="J68" s="38"/>
      <c r="K68" s="38"/>
      <c r="L68" s="38"/>
      <c r="M68" s="38"/>
      <c r="N68" s="38"/>
      <c r="O68" s="38"/>
      <c r="P68" s="38"/>
      <c r="Q68" s="38"/>
      <c r="R68" s="38"/>
      <c r="S68" s="38"/>
      <c r="T68" s="38"/>
    </row>
    <row r="69" spans="1:20" ht="24" thickBot="1" x14ac:dyDescent="0.4">
      <c r="A69" s="62"/>
      <c r="B69" s="42" t="s">
        <v>136</v>
      </c>
      <c r="C69" s="154">
        <f>'Anpassung 2018'!C69</f>
        <v>0</v>
      </c>
      <c r="F69" s="83"/>
    </row>
    <row r="70" spans="1:20" ht="15.75" x14ac:dyDescent="0.25">
      <c r="A70" s="37"/>
      <c r="B70" s="19"/>
      <c r="C70" s="41"/>
    </row>
    <row r="71" spans="1:20" s="38" customFormat="1" ht="27" customHeight="1" outlineLevel="1" thickBot="1" x14ac:dyDescent="0.4">
      <c r="B71" s="40" t="s">
        <v>66</v>
      </c>
      <c r="C71" s="46"/>
      <c r="D71" s="39"/>
      <c r="E71" s="39"/>
    </row>
    <row r="72" spans="1:20" s="2" customFormat="1" ht="23.25" outlineLevel="1" x14ac:dyDescent="0.35">
      <c r="A72" s="62"/>
      <c r="B72" s="42" t="s">
        <v>127</v>
      </c>
      <c r="C72" s="108"/>
      <c r="D72" s="36"/>
      <c r="E72" s="86"/>
      <c r="F72" s="85"/>
      <c r="G72" s="85"/>
      <c r="H72" s="85"/>
    </row>
    <row r="73" spans="1:20" ht="23.25" outlineLevel="1" x14ac:dyDescent="0.35">
      <c r="A73" s="62"/>
      <c r="B73" s="42" t="s">
        <v>128</v>
      </c>
      <c r="C73" s="109"/>
    </row>
    <row r="74" spans="1:20" s="31" customFormat="1" ht="23.25" outlineLevel="1" x14ac:dyDescent="0.35">
      <c r="A74" s="62"/>
      <c r="B74" s="42" t="s">
        <v>129</v>
      </c>
      <c r="C74" s="109"/>
      <c r="E74" s="30"/>
    </row>
    <row r="75" spans="1:20" ht="23.25" outlineLevel="1" x14ac:dyDescent="0.35">
      <c r="A75" s="62"/>
      <c r="B75" s="42" t="s">
        <v>130</v>
      </c>
      <c r="C75" s="109"/>
    </row>
    <row r="76" spans="1:20" ht="24" outlineLevel="1" thickBot="1" x14ac:dyDescent="0.4">
      <c r="A76" s="62"/>
      <c r="B76" s="42" t="s">
        <v>131</v>
      </c>
      <c r="C76" s="110"/>
    </row>
    <row r="77" spans="1:20" ht="15.75" customHeight="1" outlineLevel="1" x14ac:dyDescent="0.35">
      <c r="A77" s="37"/>
      <c r="B77" s="42"/>
      <c r="C77" s="58"/>
    </row>
    <row r="78" spans="1:20" ht="15" customHeight="1" x14ac:dyDescent="0.35">
      <c r="A78" s="37"/>
      <c r="B78" s="42"/>
      <c r="C78" s="47"/>
    </row>
    <row r="79" spans="1:20" ht="27" customHeight="1" thickBot="1" x14ac:dyDescent="0.4">
      <c r="B79" s="20" t="s">
        <v>90</v>
      </c>
      <c r="C79" s="32"/>
    </row>
    <row r="80" spans="1:20" ht="23.25" x14ac:dyDescent="0.35">
      <c r="A80" s="62"/>
      <c r="B80" s="42" t="s">
        <v>38</v>
      </c>
      <c r="C80" s="108"/>
    </row>
    <row r="81" spans="1:5" ht="24" thickBot="1" x14ac:dyDescent="0.4">
      <c r="A81" s="62"/>
      <c r="B81" s="42" t="s">
        <v>65</v>
      </c>
      <c r="C81" s="154">
        <f>Erlösobergrenzen!I21</f>
        <v>0</v>
      </c>
    </row>
    <row r="82" spans="1:5" ht="15.75" x14ac:dyDescent="0.2">
      <c r="A82" s="1"/>
      <c r="B82" s="22" t="s">
        <v>145</v>
      </c>
    </row>
    <row r="83" spans="1:5" ht="15" customHeight="1" x14ac:dyDescent="0.2">
      <c r="B83" s="22"/>
    </row>
    <row r="84" spans="1:5" ht="15.75" x14ac:dyDescent="0.2">
      <c r="B84" s="35" t="s">
        <v>35</v>
      </c>
    </row>
    <row r="85" spans="1:5" ht="18" x14ac:dyDescent="0.2">
      <c r="A85" s="145"/>
      <c r="B85" s="15" t="s">
        <v>33</v>
      </c>
    </row>
    <row r="86" spans="1:5" ht="18" x14ac:dyDescent="0.2">
      <c r="A86" s="146"/>
      <c r="B86" s="15" t="s">
        <v>34</v>
      </c>
    </row>
    <row r="87" spans="1:5" ht="32.1" customHeight="1" x14ac:dyDescent="0.2">
      <c r="B87" s="39" t="s">
        <v>143</v>
      </c>
      <c r="C87" s="39"/>
      <c r="D87" s="39"/>
      <c r="E87" s="39"/>
    </row>
    <row r="89" spans="1:5" s="114" customFormat="1" ht="18" x14ac:dyDescent="0.25">
      <c r="B89" s="139" t="s">
        <v>40</v>
      </c>
      <c r="C89" s="139"/>
      <c r="D89" s="260"/>
      <c r="E89" s="261" t="s">
        <v>162</v>
      </c>
    </row>
  </sheetData>
  <mergeCells count="4">
    <mergeCell ref="C8:E8"/>
    <mergeCell ref="C6:E6"/>
    <mergeCell ref="C7:E7"/>
    <mergeCell ref="B1:E1"/>
  </mergeCells>
  <conditionalFormatting sqref="D20:D40 D16:D18">
    <cfRule type="expression" dxfId="2" priority="4">
      <formula>$C$8="Ja"</formula>
    </cfRule>
  </conditionalFormatting>
  <conditionalFormatting sqref="C61">
    <cfRule type="expression" dxfId="1" priority="2">
      <formula>$C$8="Ja"</formula>
    </cfRule>
  </conditionalFormatting>
  <conditionalFormatting sqref="C16:C40">
    <cfRule type="expression" dxfId="0"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U35"/>
  <sheetViews>
    <sheetView zoomScale="80" zoomScaleNormal="80" workbookViewId="0">
      <selection activeCell="Q13" sqref="Q13"/>
    </sheetView>
  </sheetViews>
  <sheetFormatPr baseColWidth="10" defaultColWidth="8.7109375" defaultRowHeight="15" outlineLevelCol="1" x14ac:dyDescent="0.2"/>
  <cols>
    <col min="1" max="1" width="2.7109375" style="8" customWidth="1"/>
    <col min="2" max="2" width="6.7109375" style="7" customWidth="1"/>
    <col min="3" max="3" width="75.7109375" style="8" customWidth="1"/>
    <col min="4" max="4" width="19.7109375" style="50" customWidth="1"/>
    <col min="5" max="5" width="35.7109375" style="8" customWidth="1"/>
    <col min="6" max="9" width="35.7109375" style="8" customWidth="1" outlineLevel="1"/>
    <col min="10" max="10" width="2.7109375" style="8" customWidth="1"/>
    <col min="11" max="11" width="11.42578125" style="8" customWidth="1"/>
    <col min="12" max="12" width="18.5703125" style="8" bestFit="1" customWidth="1"/>
    <col min="13" max="253" width="11.42578125" style="8" customWidth="1"/>
    <col min="254" max="254" width="2.7109375" style="8" customWidth="1"/>
    <col min="255" max="255" width="8.7109375" style="8" customWidth="1"/>
  </cols>
  <sheetData>
    <row r="1" spans="1:255" ht="30" x14ac:dyDescent="0.2">
      <c r="A1" s="5" t="str">
        <f>CONCATENATE("Anpassung der Erlösobergrenze der ",Stammdaten_Kostenanteile!E6)</f>
        <v xml:space="preserve">Anpassung der Erlösobergrenze der </v>
      </c>
      <c r="B1" s="6"/>
      <c r="C1" s="6"/>
      <c r="D1" s="49"/>
      <c r="E1" s="6"/>
      <c r="F1" s="6"/>
      <c r="G1" s="6"/>
      <c r="H1" s="6"/>
      <c r="I1" s="6"/>
      <c r="J1" s="6"/>
      <c r="K1" s="6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ht="18" customHeight="1" x14ac:dyDescent="0.2">
      <c r="A2" s="7"/>
    </row>
    <row r="3" spans="1:255" ht="15.75" x14ac:dyDescent="0.2">
      <c r="A3" s="9" t="s">
        <v>0</v>
      </c>
    </row>
    <row r="4" spans="1:255" ht="36" x14ac:dyDescent="0.2">
      <c r="A4" s="10" t="s">
        <v>152</v>
      </c>
      <c r="B4" s="11"/>
      <c r="C4" s="11"/>
      <c r="D4" s="93"/>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ht="18" customHeight="1" thickBot="1" x14ac:dyDescent="0.25"/>
    <row r="6" spans="1:255" ht="24" thickBot="1" x14ac:dyDescent="0.25">
      <c r="A6" s="255" t="s">
        <v>1</v>
      </c>
      <c r="B6" s="255"/>
      <c r="E6" s="140">
        <v>2018</v>
      </c>
      <c r="F6" s="141">
        <v>2019</v>
      </c>
      <c r="G6" s="141">
        <v>2020</v>
      </c>
      <c r="H6" s="141">
        <v>2021</v>
      </c>
      <c r="I6" s="142">
        <v>2022</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ht="23.25" x14ac:dyDescent="0.2">
      <c r="A7" s="15" t="s">
        <v>91</v>
      </c>
      <c r="B7" s="15"/>
      <c r="C7" s="13" t="s">
        <v>2</v>
      </c>
      <c r="D7" s="51" t="s">
        <v>3</v>
      </c>
      <c r="E7" s="164">
        <f>'Anpassung 2018'!D53</f>
        <v>0</v>
      </c>
      <c r="F7" s="165">
        <f>'Anpassung 2019'!D53</f>
        <v>0</v>
      </c>
      <c r="G7" s="165">
        <f>'Anpassung 2020'!D53</f>
        <v>0</v>
      </c>
      <c r="H7" s="165">
        <f>'Anpassung 2021'!D53</f>
        <v>0</v>
      </c>
      <c r="I7" s="166">
        <f>'Anpassung 2022'!D53</f>
        <v>0</v>
      </c>
      <c r="J7" s="12"/>
      <c r="K7" s="12"/>
      <c r="L7" s="14"/>
      <c r="M7" s="14"/>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ht="23.25" x14ac:dyDescent="0.2">
      <c r="A8" s="15" t="s">
        <v>154</v>
      </c>
      <c r="B8" s="15"/>
      <c r="C8" s="13" t="s">
        <v>63</v>
      </c>
      <c r="D8" s="51" t="s">
        <v>4</v>
      </c>
      <c r="E8" s="167">
        <f>'Anpassung 2018'!D54</f>
        <v>0</v>
      </c>
      <c r="F8" s="168">
        <f>'Anpassung 2019'!D54</f>
        <v>0</v>
      </c>
      <c r="G8" s="168">
        <f>'Anpassung 2020'!D54</f>
        <v>0</v>
      </c>
      <c r="H8" s="168">
        <f>'Anpassung 2021'!D54</f>
        <v>0</v>
      </c>
      <c r="I8" s="169">
        <f>'Anpassung 2022'!D54</f>
        <v>0</v>
      </c>
      <c r="J8" s="12"/>
      <c r="K8" s="12"/>
      <c r="L8" s="14"/>
      <c r="M8" s="14"/>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row>
    <row r="9" spans="1:255" ht="23.25" x14ac:dyDescent="0.2">
      <c r="A9" s="15" t="s">
        <v>153</v>
      </c>
      <c r="B9" s="15"/>
      <c r="C9" s="13" t="s">
        <v>26</v>
      </c>
      <c r="D9" s="51" t="s">
        <v>5</v>
      </c>
      <c r="E9" s="167">
        <f>'Anpassung 2018'!D55</f>
        <v>0</v>
      </c>
      <c r="F9" s="168">
        <f>'Anpassung 2019'!D55</f>
        <v>0</v>
      </c>
      <c r="G9" s="168">
        <f>'Anpassung 2020'!D55</f>
        <v>0</v>
      </c>
      <c r="H9" s="168">
        <f>'Anpassung 2021'!D55</f>
        <v>0</v>
      </c>
      <c r="I9" s="169">
        <f>'Anpassung 2022'!D55</f>
        <v>0</v>
      </c>
      <c r="J9" s="12"/>
      <c r="K9" s="12"/>
      <c r="L9" s="14"/>
      <c r="M9" s="14"/>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ht="23.25" x14ac:dyDescent="0.2">
      <c r="A10" s="255" t="s">
        <v>120</v>
      </c>
      <c r="B10" s="255"/>
      <c r="C10" s="13" t="s">
        <v>121</v>
      </c>
      <c r="D10" s="51" t="s">
        <v>72</v>
      </c>
      <c r="E10" s="170">
        <f>'Anpassung 2018'!C62</f>
        <v>0</v>
      </c>
      <c r="F10" s="170">
        <f>'Anpassung 2019'!C62</f>
        <v>0</v>
      </c>
      <c r="G10" s="171">
        <f>'Anpassung 2020'!C62</f>
        <v>0</v>
      </c>
      <c r="H10" s="171">
        <f>'Anpassung 2021'!C62</f>
        <v>0</v>
      </c>
      <c r="I10" s="172">
        <f>'Anpassung 2022'!C62</f>
        <v>0</v>
      </c>
      <c r="J10" s="12"/>
      <c r="K10" s="12"/>
      <c r="L10" s="99"/>
      <c r="M10" s="14"/>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spans="1:255" ht="23.25" x14ac:dyDescent="0.2">
      <c r="A11" s="88" t="s">
        <v>92</v>
      </c>
      <c r="B11" s="88"/>
      <c r="C11" s="15" t="s">
        <v>42</v>
      </c>
      <c r="D11" s="51" t="s">
        <v>43</v>
      </c>
      <c r="E11" s="173">
        <f>'Anpassung 2018'!D56</f>
        <v>0</v>
      </c>
      <c r="F11" s="168">
        <f>'Anpassung 2019'!D56</f>
        <v>0</v>
      </c>
      <c r="G11" s="168">
        <f>'Anpassung 2020'!D56</f>
        <v>0</v>
      </c>
      <c r="H11" s="168">
        <f>'Anpassung 2021'!D56</f>
        <v>0</v>
      </c>
      <c r="I11" s="169">
        <f>'Anpassung 2022'!D56</f>
        <v>0</v>
      </c>
      <c r="J11" s="12"/>
      <c r="K11" s="12"/>
      <c r="L11" s="14"/>
      <c r="M11" s="14"/>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ht="23.25" x14ac:dyDescent="0.2">
      <c r="A12" s="88" t="s">
        <v>93</v>
      </c>
      <c r="B12" s="88"/>
      <c r="C12" s="15" t="s">
        <v>44</v>
      </c>
      <c r="D12" s="51" t="s">
        <v>43</v>
      </c>
      <c r="E12" s="173">
        <f>'Anpassung 2018'!C56</f>
        <v>0</v>
      </c>
      <c r="F12" s="168">
        <f>'Anpassung 2019'!C56</f>
        <v>0</v>
      </c>
      <c r="G12" s="168">
        <f>'Anpassung 2020'!C56</f>
        <v>0</v>
      </c>
      <c r="H12" s="168">
        <f>'Anpassung 2021'!C56</f>
        <v>0</v>
      </c>
      <c r="I12" s="169">
        <f>'Anpassung 2022'!C56</f>
        <v>0</v>
      </c>
      <c r="J12" s="12"/>
      <c r="K12" s="12"/>
      <c r="L12" s="14"/>
      <c r="M12" s="14"/>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ht="23.25" x14ac:dyDescent="0.2">
      <c r="A13" s="15" t="s">
        <v>24</v>
      </c>
      <c r="B13" s="15"/>
      <c r="C13" s="13" t="s">
        <v>6</v>
      </c>
      <c r="D13" s="51" t="s">
        <v>7</v>
      </c>
      <c r="E13" s="174">
        <f>1/5</f>
        <v>0.2</v>
      </c>
      <c r="F13" s="175">
        <f>2/5</f>
        <v>0.4</v>
      </c>
      <c r="G13" s="175">
        <f>3/5</f>
        <v>0.6</v>
      </c>
      <c r="H13" s="175">
        <f>4/5</f>
        <v>0.8</v>
      </c>
      <c r="I13" s="176">
        <f>5/5</f>
        <v>1</v>
      </c>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ht="23.25" x14ac:dyDescent="0.2">
      <c r="A14" s="15" t="s">
        <v>94</v>
      </c>
      <c r="B14" s="15"/>
      <c r="C14" s="13" t="s">
        <v>8</v>
      </c>
      <c r="D14" s="51" t="s">
        <v>9</v>
      </c>
      <c r="E14" s="177">
        <f>'Anpassung 2018'!D11</f>
        <v>107.4</v>
      </c>
      <c r="F14" s="178">
        <f>'Anpassung 2019'!D12</f>
        <v>107.90233863423764</v>
      </c>
      <c r="G14" s="178">
        <f>'Anpassung 2020'!D12</f>
        <v>108.40702684113305</v>
      </c>
      <c r="H14" s="178">
        <f>'Anpassung 2021'!D12</f>
        <v>108.91407561026838</v>
      </c>
      <c r="I14" s="179">
        <f>'Anpassung 2022'!D12</f>
        <v>109.42349598262699</v>
      </c>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ht="23.25" x14ac:dyDescent="0.2">
      <c r="A15" s="15" t="s">
        <v>23</v>
      </c>
      <c r="B15" s="15"/>
      <c r="C15" s="13" t="s">
        <v>10</v>
      </c>
      <c r="D15" s="51" t="s">
        <v>9</v>
      </c>
      <c r="E15" s="178">
        <v>106.9</v>
      </c>
      <c r="F15" s="178">
        <v>106.9</v>
      </c>
      <c r="G15" s="178">
        <v>106.9</v>
      </c>
      <c r="H15" s="178">
        <v>106.9</v>
      </c>
      <c r="I15" s="179">
        <v>106.9</v>
      </c>
      <c r="J15" s="14"/>
      <c r="K15" s="97"/>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ht="23.25" x14ac:dyDescent="0.2">
      <c r="A16" s="15" t="s">
        <v>80</v>
      </c>
      <c r="B16" s="15"/>
      <c r="C16" s="13" t="s">
        <v>27</v>
      </c>
      <c r="D16" s="51" t="s">
        <v>11</v>
      </c>
      <c r="E16" s="180">
        <f>'Anpassung 2018'!C14</f>
        <v>0</v>
      </c>
      <c r="F16" s="181">
        <f>(1+$E$16)^2-1</f>
        <v>0</v>
      </c>
      <c r="G16" s="181">
        <f>(1+$E$16)^3-1</f>
        <v>0</v>
      </c>
      <c r="H16" s="181">
        <f>(1+$E$16)^4-1</f>
        <v>0</v>
      </c>
      <c r="I16" s="181">
        <f>(1+$E$16)^5-1</f>
        <v>0</v>
      </c>
      <c r="J16" s="14"/>
      <c r="K16" s="12"/>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ht="23.25" x14ac:dyDescent="0.2">
      <c r="A17" s="92" t="s">
        <v>122</v>
      </c>
      <c r="B17" s="15"/>
      <c r="C17" s="15" t="s">
        <v>70</v>
      </c>
      <c r="D17" s="51" t="s">
        <v>71</v>
      </c>
      <c r="E17" s="182">
        <f>'Anpassung 2018'!C58</f>
        <v>0</v>
      </c>
      <c r="F17" s="182">
        <f>'Anpassung 2019'!C58</f>
        <v>0</v>
      </c>
      <c r="G17" s="183">
        <f>'Anpassung 2020'!C58</f>
        <v>0</v>
      </c>
      <c r="H17" s="183">
        <f>'Anpassung 2021'!C58</f>
        <v>0</v>
      </c>
      <c r="I17" s="184">
        <f>'Anpassung 2022'!C58</f>
        <v>0</v>
      </c>
    </row>
    <row r="18" spans="1:255" ht="23.25" x14ac:dyDescent="0.2">
      <c r="A18" s="15" t="s">
        <v>95</v>
      </c>
      <c r="B18" s="15"/>
      <c r="C18" s="15" t="s">
        <v>12</v>
      </c>
      <c r="D18" s="51" t="s">
        <v>13</v>
      </c>
      <c r="E18" s="185">
        <f>'Anpassung 2018'!C72</f>
        <v>0</v>
      </c>
      <c r="F18" s="186">
        <f>'Anpassung 2019'!C73</f>
        <v>0</v>
      </c>
      <c r="G18" s="186">
        <f>'Anpassung 2020'!C74</f>
        <v>0</v>
      </c>
      <c r="H18" s="186">
        <f>'Anpassung 2021'!C75</f>
        <v>0</v>
      </c>
      <c r="I18" s="187">
        <f>'Anpassung 2022'!C76</f>
        <v>0</v>
      </c>
    </row>
    <row r="19" spans="1:255" ht="24" thickBot="1" x14ac:dyDescent="0.25">
      <c r="A19" s="15" t="s">
        <v>96</v>
      </c>
      <c r="B19" s="15"/>
      <c r="C19" s="15" t="s">
        <v>45</v>
      </c>
      <c r="D19" s="51" t="s">
        <v>46</v>
      </c>
      <c r="E19" s="188">
        <f>'Anpassung 2018'!C65</f>
        <v>0</v>
      </c>
      <c r="F19" s="189">
        <f>'Anpassung 2019'!C66</f>
        <v>0</v>
      </c>
      <c r="G19" s="189">
        <f>'Anpassung 2020'!C67</f>
        <v>0</v>
      </c>
      <c r="H19" s="189">
        <f>'Anpassung 2021'!C68</f>
        <v>0</v>
      </c>
      <c r="I19" s="190">
        <f>'Anpassung 2022'!C69</f>
        <v>0</v>
      </c>
    </row>
    <row r="20" spans="1:255" ht="15.75" thickBot="1" x14ac:dyDescent="0.25">
      <c r="A20" s="19"/>
      <c r="B20" s="16"/>
      <c r="C20" s="17"/>
      <c r="D20" s="52"/>
      <c r="E20" s="18"/>
      <c r="F20" s="18"/>
      <c r="G20" s="18"/>
      <c r="H20" s="18"/>
      <c r="I20" s="18"/>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row>
    <row r="21" spans="1:255" ht="48" customHeight="1" thickBot="1" x14ac:dyDescent="0.25">
      <c r="A21" s="143" t="s">
        <v>25</v>
      </c>
      <c r="B21" s="144"/>
      <c r="C21" s="256" t="s">
        <v>47</v>
      </c>
      <c r="D21" s="256"/>
      <c r="E21" s="203">
        <f>ROUND(E7+(E8+(1-E13)*E9+E10)*(E14/E15-E16)+E17+E18+E19+(E11-E12),2)</f>
        <v>0</v>
      </c>
      <c r="F21" s="204">
        <f>ROUND(F7+(F8+(1-F13)*F9+F10)*(F14/F15-F16)+F17+F18+F19+(F11-F12),2)</f>
        <v>0</v>
      </c>
      <c r="G21" s="204">
        <f t="shared" ref="G21:H21" si="0">ROUND(G7+(G8+(1-G13)*G9+G10)*(G14/G15-G16)+G17+G18+G19+(G11-G12),2)</f>
        <v>0</v>
      </c>
      <c r="H21" s="204">
        <f t="shared" si="0"/>
        <v>0</v>
      </c>
      <c r="I21" s="204">
        <f>ROUND(I7+(I8+(1-I13)*I9+I10)*(I14/I15-I16)+I17+I18+I19+(I11-I12),2)</f>
        <v>0</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row>
    <row r="22" spans="1:255" x14ac:dyDescent="0.2">
      <c r="C22" s="7"/>
    </row>
    <row r="23" spans="1:255" ht="16.5" thickBot="1" x14ac:dyDescent="0.25">
      <c r="A23" s="9" t="s">
        <v>14</v>
      </c>
      <c r="C23" s="7"/>
    </row>
    <row r="24" spans="1:255" ht="24" thickBot="1" x14ac:dyDescent="0.25">
      <c r="A24" s="7" t="s">
        <v>37</v>
      </c>
      <c r="C24" s="7"/>
      <c r="D24" s="53" t="s">
        <v>15</v>
      </c>
      <c r="E24" s="200">
        <f>'Anpassung 2018'!D20</f>
        <v>0</v>
      </c>
      <c r="F24" s="201">
        <f>'Anpassung 2019'!D19</f>
        <v>0</v>
      </c>
      <c r="G24" s="201">
        <f>'Anpassung 2020'!D19</f>
        <v>0</v>
      </c>
      <c r="H24" s="201">
        <f>'Anpassung 2021'!D19</f>
        <v>0</v>
      </c>
      <c r="I24" s="202">
        <f>'Anpassung 2022'!D19</f>
        <v>0</v>
      </c>
      <c r="L24" s="54"/>
    </row>
    <row r="25" spans="1:255" ht="23.25" x14ac:dyDescent="0.2">
      <c r="A25" s="7"/>
      <c r="C25" s="7"/>
      <c r="D25" s="53"/>
      <c r="E25" s="55"/>
      <c r="F25" s="55"/>
      <c r="G25" s="55"/>
      <c r="H25" s="55"/>
      <c r="I25" s="55"/>
      <c r="L25" s="54"/>
    </row>
    <row r="26" spans="1:255" ht="15.75" x14ac:dyDescent="0.2">
      <c r="A26" s="9" t="s">
        <v>16</v>
      </c>
      <c r="C26" s="7"/>
      <c r="E26" s="21"/>
    </row>
    <row r="27" spans="1:255" x14ac:dyDescent="0.2">
      <c r="A27" s="7" t="s">
        <v>17</v>
      </c>
      <c r="B27" s="8" t="s">
        <v>67</v>
      </c>
      <c r="D27" s="75"/>
      <c r="E27" s="56"/>
      <c r="F27" s="56"/>
      <c r="G27" s="56"/>
      <c r="H27" s="56"/>
      <c r="I27" s="56"/>
    </row>
    <row r="28" spans="1:255" x14ac:dyDescent="0.2">
      <c r="A28" s="7" t="s">
        <v>18</v>
      </c>
      <c r="B28" s="8" t="s">
        <v>20</v>
      </c>
      <c r="F28" s="63"/>
      <c r="G28" s="63"/>
    </row>
    <row r="29" spans="1:255" x14ac:dyDescent="0.2">
      <c r="A29" s="7" t="s">
        <v>19</v>
      </c>
      <c r="B29" s="8" t="s">
        <v>22</v>
      </c>
    </row>
    <row r="30" spans="1:255" x14ac:dyDescent="0.2">
      <c r="A30" s="7" t="s">
        <v>21</v>
      </c>
      <c r="B30" s="7" t="s">
        <v>48</v>
      </c>
      <c r="F30" s="63"/>
      <c r="G30" s="63"/>
    </row>
    <row r="33" spans="5:11" ht="15.75" x14ac:dyDescent="0.2">
      <c r="E33" s="96"/>
      <c r="F33" s="96"/>
      <c r="G33" s="96"/>
      <c r="H33" s="96"/>
      <c r="I33" s="96"/>
      <c r="J33" s="64"/>
      <c r="K33" s="64"/>
    </row>
    <row r="34" spans="5:11" ht="15.75" x14ac:dyDescent="0.2">
      <c r="E34" s="64"/>
      <c r="F34" s="64"/>
      <c r="G34" s="64"/>
      <c r="H34" s="64"/>
      <c r="I34" s="64"/>
      <c r="J34" s="64"/>
      <c r="K34" s="64"/>
    </row>
    <row r="35" spans="5:11" ht="15.75" x14ac:dyDescent="0.2">
      <c r="E35" s="22"/>
    </row>
  </sheetData>
  <mergeCells count="3">
    <mergeCell ref="A6:B6"/>
    <mergeCell ref="C21:D21"/>
    <mergeCell ref="A10:B10"/>
  </mergeCells>
  <pageMargins left="0.39370078740157483" right="0.39370078740157483" top="0.39370078740157483" bottom="0.39370078740157483" header="0.19685039370078741" footer="0.19685039370078741"/>
  <pageSetup paperSize="9" scale="49" orientation="landscape" r:id="rId1"/>
  <headerFooter>
    <oddFooter>&amp;L&amp;8&amp;D&amp;R&amp;8&amp;A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Stammdaten_Kostenanteile</vt:lpstr>
      <vt:lpstr>Anpassung 2018</vt:lpstr>
      <vt:lpstr>Anpassung 2019</vt:lpstr>
      <vt:lpstr>Anpassung 2020</vt:lpstr>
      <vt:lpstr>Anpassung 2021</vt:lpstr>
      <vt:lpstr>Anpassung 2022</vt:lpstr>
      <vt:lpstr>Erlösobergrenzen</vt:lpstr>
      <vt:lpstr>'Anpassung 2018'!Druckbereich</vt:lpstr>
      <vt:lpstr>'Anpassung 2019'!Druckbereich</vt:lpstr>
      <vt:lpstr>'Anpassung 2020'!Druckbereich</vt:lpstr>
      <vt:lpstr>'Anpassung 2021'!Druckbereich</vt:lpstr>
      <vt:lpstr>'Anpassung 2022'!Druckbereich</vt:lpstr>
      <vt:lpstr>Erlösobergrenzen!Druckbereich</vt:lpstr>
      <vt:lpstr>Stammdaten_Kostenanteile!Druckbereich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wmsbh</dc:creator>
  <cp:lastModifiedBy>Maier, Sandra (UM)</cp:lastModifiedBy>
  <cp:lastPrinted>2017-11-24T12:31:31Z</cp:lastPrinted>
  <dcterms:created xsi:type="dcterms:W3CDTF">2009-06-29T12:20:45Z</dcterms:created>
  <dcterms:modified xsi:type="dcterms:W3CDTF">2017-11-24T12:38:03Z</dcterms:modified>
</cp:coreProperties>
</file>